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8795" windowHeight="11250" tabRatio="223" activeTab="0"/>
  </bookViews>
  <sheets>
    <sheet name="KPM_Input" sheetId="1" r:id="rId1"/>
    <sheet name="KPM_Output" sheetId="2" r:id="rId2"/>
  </sheets>
  <definedNames>
    <definedName name="OK" hidden="1">{"analyst",#N/A,FALSE,"Result";"Index",#N/A,FALSE,"Index";"asx1",#N/A,FALSE,"ASX1";"asx2",#N/A,FALSE,"ASX2";"Review",#N/A,FALSE,"Review";"Analyst",#N/A,FALSE,"Analyst"}</definedName>
    <definedName name="_xlnm.Print_Area" localSheetId="0">'KPM_Input'!$A$1:$O$85</definedName>
    <definedName name="_xlnm.Print_Area" localSheetId="1">'KPM_Output'!$A$1:$G$67</definedName>
    <definedName name="vsdf" hidden="1">{"ResultsSummaryNew",#N/A,FALSE,"ASX QTR";"Index",#N/A,FALSE,"ASX Ind";"ASXNew",#N/A,FALSE,"ASX QTR"}</definedName>
    <definedName name="wrn.aaPressRelease." hidden="1">{"ResultsSummaryNew",#N/A,FALSE,"ASX QTR";"Index",#N/A,FALSE,"ASX Ind";"ASXNew",#N/A,FALSE,"ASX QTR"}</definedName>
    <definedName name="wrn.Accounts." hidden="1">{"BSPLCF",#N/A,FALSE,"BS, PL, Cash flow";"BSPLCF_CONTD",#N/A,FALSE,"BS,PL,CF_contd"}</definedName>
    <definedName name="wrn.PressRelease." hidden="1">{"analyst",#N/A,FALSE,"Result";"Index",#N/A,FALSE,"Index";"asx1",#N/A,FALSE,"ASX1";"asx2",#N/A,FALSE,"ASX2";"Review",#N/A,FALSE,"Review";"Analyst",#N/A,FALSE,"Analyst"}</definedName>
  </definedNames>
  <calcPr fullCalcOnLoad="1"/>
</workbook>
</file>

<file path=xl/sharedStrings.xml><?xml version="1.0" encoding="utf-8"?>
<sst xmlns="http://schemas.openxmlformats.org/spreadsheetml/2006/main" count="225" uniqueCount="136">
  <si>
    <t>NATIONAL AUSTRALIA BANK</t>
  </si>
  <si>
    <t>Template for Key Performance Measures</t>
  </si>
  <si>
    <t>Input Schedule</t>
  </si>
  <si>
    <t>Half Year to</t>
  </si>
  <si>
    <t>Year to</t>
  </si>
  <si>
    <t>Results</t>
  </si>
  <si>
    <t>Divisional Cash Earnings</t>
  </si>
  <si>
    <t>$m</t>
  </si>
  <si>
    <t>Announcement</t>
  </si>
  <si>
    <t>Net interest income</t>
  </si>
  <si>
    <t>Other operating income</t>
  </si>
  <si>
    <t>MLC net operating income</t>
  </si>
  <si>
    <t>Net operating income</t>
  </si>
  <si>
    <t>Operating expenses</t>
  </si>
  <si>
    <t>Underlying profit</t>
  </si>
  <si>
    <t>Charge to provide for doubtful debts</t>
  </si>
  <si>
    <t>Cash earnings before tax, distributions and IoRE</t>
  </si>
  <si>
    <t>Income tax expense</t>
  </si>
  <si>
    <t>Cash earnings before distributions and IoRE</t>
  </si>
  <si>
    <t>Net profit - minority interest</t>
  </si>
  <si>
    <t>IoRE</t>
  </si>
  <si>
    <t>Distributions</t>
  </si>
  <si>
    <t>Cash earnings-ongoing operations</t>
  </si>
  <si>
    <t>Disposed operations</t>
  </si>
  <si>
    <t>Cash earnings</t>
  </si>
  <si>
    <t>Adjusted for non-cash earnings items:</t>
  </si>
  <si>
    <t xml:space="preserve">Treasury shares </t>
  </si>
  <si>
    <t>Fair value and hedge ineffectiveness</t>
  </si>
  <si>
    <t>IoRE discount rate variation</t>
  </si>
  <si>
    <t>Efficiency, quality and service initiatives</t>
  </si>
  <si>
    <t>Provision for litigation</t>
  </si>
  <si>
    <t>Provision for tax NZ structured finance transactions</t>
  </si>
  <si>
    <t>ExCaps taxation assessment</t>
  </si>
  <si>
    <t>GWB integration costs</t>
  </si>
  <si>
    <t>Gain on Visa Initial Public Offering (IPO)</t>
  </si>
  <si>
    <t>Charge to provide for bad and doubtful debts</t>
  </si>
  <si>
    <t xml:space="preserve"> - economic cycle adjustment</t>
  </si>
  <si>
    <t>Provision for new business initiatives</t>
  </si>
  <si>
    <t>Net profit/(loss) attributable to members of the Company</t>
  </si>
  <si>
    <t>Average equity data</t>
  </si>
  <si>
    <t>Average interest-earnings assets</t>
  </si>
  <si>
    <t>Average assets</t>
  </si>
  <si>
    <t>Average assets - disposed operations</t>
  </si>
  <si>
    <t>Average equity</t>
  </si>
  <si>
    <t>Average minority interest in controlled entities</t>
  </si>
  <si>
    <t xml:space="preserve">Average Trust Preferred Securities </t>
  </si>
  <si>
    <t>Average Trust Preferred Securities II</t>
  </si>
  <si>
    <t>Average National Income Securities</t>
  </si>
  <si>
    <t>Average National Capital Instruments</t>
  </si>
  <si>
    <t xml:space="preserve">Average BNZ Income Securities </t>
  </si>
  <si>
    <t>Average BNZ Income Securities 2</t>
  </si>
  <si>
    <t>Average Treasury shares</t>
  </si>
  <si>
    <t>Earnings per share data</t>
  </si>
  <si>
    <t>Basic weighted average ordinary shares (no. '000)</t>
  </si>
  <si>
    <t>Diluted weighted average ordinary shares (no. '000)</t>
  </si>
  <si>
    <t>Dividends on other equity instruments</t>
  </si>
  <si>
    <t>Interest expense on convertible notes</t>
  </si>
  <si>
    <t>Cash Earnings per share data</t>
  </si>
  <si>
    <t>Net tangible assets per share data</t>
  </si>
  <si>
    <t>Ordinary shares - Fully paid (no. '000)</t>
  </si>
  <si>
    <t>Ordinary shares - Partly paid (no. '000)</t>
  </si>
  <si>
    <t>Dividend per share</t>
  </si>
  <si>
    <t>Dividends per share</t>
  </si>
  <si>
    <t>Total equity / net assets</t>
  </si>
  <si>
    <t>Minority interest in controlled entities</t>
  </si>
  <si>
    <t>National Income Securities</t>
  </si>
  <si>
    <t>Trust Preferred Securities</t>
  </si>
  <si>
    <t>Trust Preferred Securities II</t>
  </si>
  <si>
    <t>National Capital Instruments</t>
  </si>
  <si>
    <t xml:space="preserve">BNZ Income Securities </t>
  </si>
  <si>
    <t>BNZ Income Securities 2</t>
  </si>
  <si>
    <t>Intangible Assets</t>
  </si>
  <si>
    <t>Average FTE</t>
  </si>
  <si>
    <t>Banking cost to income ratio data</t>
  </si>
  <si>
    <t>Group operating expenses</t>
  </si>
  <si>
    <t>MLC operating expenses</t>
  </si>
  <si>
    <t>Eliminations</t>
  </si>
  <si>
    <t>Group net interest income</t>
  </si>
  <si>
    <t>Group other operating income</t>
  </si>
  <si>
    <t xml:space="preserve">Output summary - ratios </t>
  </si>
  <si>
    <t>Key indicators</t>
  </si>
  <si>
    <t>Basic cash earnings per ordinary share - cents</t>
  </si>
  <si>
    <t xml:space="preserve">Cash earnings </t>
  </si>
  <si>
    <t>Less: Dividends on other equity instruments</t>
  </si>
  <si>
    <t>Adjusted cash earnings (basic)</t>
  </si>
  <si>
    <t>Add: Interest expense on convertible notes</t>
  </si>
  <si>
    <t>Adjusted cash earnings (diluted)</t>
  </si>
  <si>
    <t>Weighted average ordinary shares (no. '000)</t>
  </si>
  <si>
    <t>Diluted cash earnings per share - cents</t>
  </si>
  <si>
    <t>Cash earnings on average equity</t>
  </si>
  <si>
    <t>Less: Average minority interest in controlled entities</t>
  </si>
  <si>
    <t>Less: Average Trust Preferred Securities</t>
  </si>
  <si>
    <t>Less: Average Trust Preferred Securities II</t>
  </si>
  <si>
    <t>Less: Average National Income Securities</t>
  </si>
  <si>
    <t>Less: Average National Capital Instruments</t>
  </si>
  <si>
    <t xml:space="preserve">Less: Average BNZ Income Securities </t>
  </si>
  <si>
    <t>Less: Average BNZ Income Securities 2</t>
  </si>
  <si>
    <t>Add: Average Treasury shares</t>
  </si>
  <si>
    <t>Adjusted average equity for cash earnings on average equity calculation</t>
  </si>
  <si>
    <t>Profitability, performance and efficiency measures</t>
  </si>
  <si>
    <t>Dividend payout ratio</t>
  </si>
  <si>
    <t>Cash earnings on average assets</t>
  </si>
  <si>
    <t>Less: Average assets - disposed operations</t>
  </si>
  <si>
    <t>Average assets - ongoing</t>
  </si>
  <si>
    <t>Cash earnings per average FTE</t>
  </si>
  <si>
    <t>Banking cost to income ratio</t>
  </si>
  <si>
    <t>Less: MLC operating expenses</t>
  </si>
  <si>
    <t>Add: Eliminations</t>
  </si>
  <si>
    <t>Banking operating expenses</t>
  </si>
  <si>
    <t>Net tangible assets (NTA) per share ($)</t>
  </si>
  <si>
    <t>Less: Minority interest in controlled entities</t>
  </si>
  <si>
    <t>Less: Trust Preferred Securities</t>
  </si>
  <si>
    <t>Less: Trust Preferred Securities II</t>
  </si>
  <si>
    <t>Less: National Income Securities</t>
  </si>
  <si>
    <t>Less: National Capital Instruments</t>
  </si>
  <si>
    <t xml:space="preserve">Less: BNZ Income Securities </t>
  </si>
  <si>
    <t>Less: BNZ Income Securities 2</t>
  </si>
  <si>
    <t>Less: Intangible Assets</t>
  </si>
  <si>
    <t>Net tangible assets (NTA)</t>
  </si>
  <si>
    <t>Ordinary shares - Including partly paid (no. '000)</t>
  </si>
  <si>
    <t>Sep 09</t>
  </si>
  <si>
    <t>Sep 08</t>
  </si>
  <si>
    <t>Mar 09</t>
  </si>
  <si>
    <t>Page 5</t>
  </si>
  <si>
    <t>Page 10</t>
  </si>
  <si>
    <t>Page 117</t>
  </si>
  <si>
    <t>Page 119</t>
  </si>
  <si>
    <t>Page 123</t>
  </si>
  <si>
    <t>Page 124</t>
  </si>
  <si>
    <t>Page 125</t>
  </si>
  <si>
    <t>Page 4</t>
  </si>
  <si>
    <t>Page 21</t>
  </si>
  <si>
    <t>Page 98</t>
  </si>
  <si>
    <t>Page 33</t>
  </si>
  <si>
    <t>Page 36</t>
  </si>
  <si>
    <t>Page 79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</si>
</sst>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0.0%"/>
    <numFmt numFmtId="167" formatCode="_(#,##0.0%_);\(#,##0.0%\);_(&quot;-&quot;_)"/>
    <numFmt numFmtId="168" formatCode="_(#,##0.00%_);\(#,##0.00%\);_(&quot;-&quot;_)"/>
    <numFmt numFmtId="169" formatCode="_(#,##0%_);\(#,##0%\);_(&quot;-&quot;_)"/>
    <numFmt numFmtId="170" formatCode="_(* #,##0.0_);_(* \(#,##0.0\);_(* &quot;-&quot;_);_(@_)"/>
    <numFmt numFmtId="171" formatCode="_-* #,##0_-;\-* #,##0_-;_-* &quot;-&quot;??_-;_-@_-"/>
    <numFmt numFmtId="172" formatCode="_-* #,##0.0_-;\-* #,##0.0_-;_-* &quot;-&quot;??_-;_-@_-"/>
    <numFmt numFmtId="173" formatCode="_(* #,##0.00_);_(* \(#,##0.00\);_(* &quot;-&quot;_);_(@_)"/>
    <numFmt numFmtId="174" formatCode="_(* #,##0_);_(* \(#,##0\);_(\ &quot;-&quot;_);_(@_)"/>
    <numFmt numFmtId="175" formatCode="_(* #,##0.0_);_(* \(#,##0.0\);_(\ &quot;-&quot;_);_(@_)"/>
    <numFmt numFmtId="176" formatCode="yyyy"/>
    <numFmt numFmtId="177" formatCode="_(* #,##0.0000_);_(* \(#,##0.0000\);_(* &quot;-&quot;_);_(@_)"/>
    <numFmt numFmtId="178" formatCode="_(* #,##0.000_);_(* \(#,##0.000\);_(* &quot;-&quot;_);_(@_)"/>
    <numFmt numFmtId="179" formatCode="_-* #,##0.000_-;\-* #,##0.000_-;_-* &quot;-&quot;??_-;_-@_-"/>
    <numFmt numFmtId="180" formatCode="0.000%"/>
    <numFmt numFmtId="181" formatCode="_-* #,##0.0000_-;\-* #,##0.0000_-;_-* &quot;-&quot;??_-;_-@_-"/>
    <numFmt numFmtId="182" formatCode="dd\ mmm\ yy"/>
    <numFmt numFmtId="183" formatCode="d\ mmm\ yy"/>
    <numFmt numFmtId="184" formatCode="mmm\ yy"/>
    <numFmt numFmtId="185" formatCode="[$-C09]d\ mmmm\ yyyy;@"/>
    <numFmt numFmtId="186" formatCode="#,##0&quot; bps&quot;;\(#,##0&quot; bps)&quot;"/>
    <numFmt numFmtId="187" formatCode="#,##0&quot; bps &quot;;\(#,##0&quot; bps)&quot;"/>
    <numFmt numFmtId="188" formatCode="#,##0&quot; bps_&quot;;\(#,##0&quot; bps)&quot;"/>
    <numFmt numFmtId="189" formatCode="#,##0&quot; bps &quot;;\(#,##0&quot; bps)&quot;;0"/>
    <numFmt numFmtId="190" formatCode="#,##0&quot; bps &quot;;\(#,##0&quot; bps)&quot;;_-* &quot;-&quot;??_-"/>
    <numFmt numFmtId="191" formatCode="#,##0&quot; bps &quot;;\(#,##0&quot; bps)&quot;;_(* &quot;-&quot;_)"/>
    <numFmt numFmtId="192" formatCode="#,##0&quot; bps  &quot;;\(#,##0&quot; bps)&quot;;_(* &quot;-&quot;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);\(#,##0\);&quot;-&quot;_)"/>
    <numFmt numFmtId="198" formatCode="_-* #,##0.0_-;\-* #,##0.0_-;_-* &quot;-&quot;?_-;_-@_-"/>
    <numFmt numFmtId="199" formatCode="[$-C09]dddd\,\ d\ mmmm\ yyyy"/>
    <numFmt numFmtId="200" formatCode="dd\ mmmm\ yyyy"/>
    <numFmt numFmtId="201" formatCode="dd\ mmmm"/>
  </numFmts>
  <fonts count="21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7"/>
      <color indexed="12"/>
      <name val="Arial"/>
      <family val="0"/>
    </font>
    <font>
      <sz val="7"/>
      <color indexed="10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i/>
      <sz val="7"/>
      <name val="Arial Narrow"/>
      <family val="2"/>
    </font>
    <font>
      <i/>
      <vertAlign val="superscript"/>
      <sz val="7"/>
      <name val="Arial Narrow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Arial Black"/>
      <family val="2"/>
    </font>
    <font>
      <i/>
      <sz val="7"/>
      <name val="Arial Black"/>
      <family val="2"/>
    </font>
    <font>
      <b/>
      <sz val="7"/>
      <name val="Arial"/>
      <family val="2"/>
    </font>
    <font>
      <b/>
      <sz val="7"/>
      <name val="Arial Black"/>
      <family val="2"/>
    </font>
    <font>
      <sz val="12"/>
      <name val="Arial"/>
      <family val="2"/>
    </font>
    <font>
      <b/>
      <sz val="9.5"/>
      <color indexed="2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2" borderId="0">
      <alignment/>
      <protection/>
    </xf>
    <xf numFmtId="0" fontId="4" fillId="2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 vertical="top" wrapText="1"/>
      <protection locked="0"/>
    </xf>
    <xf numFmtId="0" fontId="8" fillId="0" borderId="0">
      <alignment vertical="top"/>
      <protection locked="0"/>
    </xf>
    <xf numFmtId="0" fontId="9" fillId="0" borderId="0">
      <alignment/>
      <protection/>
    </xf>
    <xf numFmtId="0" fontId="9" fillId="0" borderId="1">
      <alignment/>
      <protection/>
    </xf>
    <xf numFmtId="0" fontId="9" fillId="0" borderId="2">
      <alignment/>
      <protection/>
    </xf>
    <xf numFmtId="0" fontId="9" fillId="3" borderId="2">
      <alignment/>
      <protection/>
    </xf>
    <xf numFmtId="0" fontId="9" fillId="4" borderId="2">
      <alignment/>
      <protection/>
    </xf>
    <xf numFmtId="0" fontId="9" fillId="0" borderId="3">
      <alignment/>
      <protection/>
    </xf>
    <xf numFmtId="0" fontId="10" fillId="0" borderId="0">
      <alignment/>
      <protection/>
    </xf>
    <xf numFmtId="0" fontId="9" fillId="0" borderId="0">
      <alignment horizontal="right"/>
      <protection/>
    </xf>
    <xf numFmtId="0" fontId="9" fillId="0" borderId="1">
      <alignment horizontal="right"/>
      <protection/>
    </xf>
    <xf numFmtId="0" fontId="11" fillId="0" borderId="0">
      <alignment/>
      <protection/>
    </xf>
    <xf numFmtId="0" fontId="11" fillId="0" borderId="1">
      <alignment/>
      <protection/>
    </xf>
    <xf numFmtId="0" fontId="11" fillId="0" borderId="2">
      <alignment/>
      <protection/>
    </xf>
    <xf numFmtId="0" fontId="11" fillId="3" borderId="2">
      <alignment/>
      <protection/>
    </xf>
    <xf numFmtId="0" fontId="11" fillId="4" borderId="2">
      <alignment/>
      <protection/>
    </xf>
    <xf numFmtId="0" fontId="11" fillId="0" borderId="3">
      <alignment/>
      <protection/>
    </xf>
    <xf numFmtId="0" fontId="12" fillId="0" borderId="0">
      <alignment/>
      <protection/>
    </xf>
    <xf numFmtId="0" fontId="11" fillId="0" borderId="0">
      <alignment horizontal="right"/>
      <protection/>
    </xf>
    <xf numFmtId="0" fontId="11" fillId="0" borderId="1">
      <alignment horizontal="right"/>
      <protection/>
    </xf>
    <xf numFmtId="0" fontId="11" fillId="0" borderId="1">
      <alignment horizontal="center"/>
      <protection/>
    </xf>
    <xf numFmtId="15" fontId="11" fillId="0" borderId="0">
      <alignment horizontal="right"/>
      <protection/>
    </xf>
    <xf numFmtId="0" fontId="11" fillId="0" borderId="1">
      <alignment horizontal="right"/>
      <protection/>
    </xf>
    <xf numFmtId="0" fontId="11" fillId="0" borderId="0">
      <alignment horizontal="left"/>
      <protection/>
    </xf>
    <xf numFmtId="0" fontId="11" fillId="0" borderId="1">
      <alignment horizontal="left"/>
      <protection/>
    </xf>
    <xf numFmtId="0" fontId="11" fillId="4" borderId="0">
      <alignment horizontal="right"/>
      <protection/>
    </xf>
    <xf numFmtId="0" fontId="11" fillId="4" borderId="1">
      <alignment horizontal="right"/>
      <protection/>
    </xf>
    <xf numFmtId="165" fontId="13" fillId="4" borderId="0">
      <alignment horizontal="right"/>
      <protection/>
    </xf>
    <xf numFmtId="165" fontId="13" fillId="4" borderId="1">
      <alignment horizontal="right"/>
      <protection/>
    </xf>
    <xf numFmtId="191" fontId="13" fillId="4" borderId="1">
      <alignment horizontal="right"/>
      <protection/>
    </xf>
    <xf numFmtId="165" fontId="13" fillId="4" borderId="2">
      <alignment horizontal="right"/>
      <protection/>
    </xf>
    <xf numFmtId="191" fontId="13" fillId="4" borderId="2">
      <alignment horizontal="right"/>
      <protection/>
    </xf>
    <xf numFmtId="165" fontId="13" fillId="3" borderId="2">
      <alignment horizontal="right"/>
      <protection/>
    </xf>
    <xf numFmtId="191" fontId="13" fillId="4" borderId="0">
      <alignment horizontal="right"/>
      <protection/>
    </xf>
    <xf numFmtId="165" fontId="13" fillId="4" borderId="3">
      <alignment horizontal="right"/>
      <protection/>
    </xf>
    <xf numFmtId="165" fontId="9" fillId="4" borderId="0">
      <alignment horizontal="right"/>
      <protection/>
    </xf>
    <xf numFmtId="165" fontId="9" fillId="4" borderId="1">
      <alignment horizontal="right"/>
      <protection/>
    </xf>
    <xf numFmtId="165" fontId="9" fillId="4" borderId="4">
      <alignment horizontal="right"/>
      <protection/>
    </xf>
    <xf numFmtId="170" fontId="13" fillId="4" borderId="0">
      <alignment horizontal="right"/>
      <protection/>
    </xf>
    <xf numFmtId="170" fontId="13" fillId="4" borderId="1">
      <alignment horizontal="right"/>
      <protection/>
    </xf>
    <xf numFmtId="170" fontId="13" fillId="4" borderId="2">
      <alignment horizontal="right"/>
      <protection/>
    </xf>
    <xf numFmtId="170" fontId="13" fillId="3" borderId="2">
      <alignment horizontal="right"/>
      <protection/>
    </xf>
    <xf numFmtId="170" fontId="13" fillId="4" borderId="3">
      <alignment horizontal="right"/>
      <protection/>
    </xf>
    <xf numFmtId="173" fontId="13" fillId="4" borderId="0">
      <alignment horizontal="right"/>
      <protection/>
    </xf>
    <xf numFmtId="173" fontId="13" fillId="4" borderId="1">
      <alignment horizontal="right"/>
      <protection/>
    </xf>
    <xf numFmtId="173" fontId="13" fillId="4" borderId="2">
      <alignment horizontal="right"/>
      <protection/>
    </xf>
    <xf numFmtId="173" fontId="13" fillId="3" borderId="2">
      <alignment horizontal="right"/>
      <protection/>
    </xf>
    <xf numFmtId="173" fontId="13" fillId="4" borderId="3">
      <alignment horizontal="right"/>
      <protection/>
    </xf>
    <xf numFmtId="170" fontId="9" fillId="4" borderId="0">
      <alignment horizontal="right"/>
      <protection/>
    </xf>
    <xf numFmtId="173" fontId="9" fillId="4" borderId="0">
      <alignment horizontal="right"/>
      <protection/>
    </xf>
    <xf numFmtId="178" fontId="13" fillId="4" borderId="0">
      <alignment horizontal="right"/>
      <protection/>
    </xf>
    <xf numFmtId="177" fontId="13" fillId="4" borderId="0">
      <alignment horizontal="right"/>
      <protection/>
    </xf>
    <xf numFmtId="177" fontId="13" fillId="4" borderId="1">
      <alignment horizontal="right"/>
      <protection/>
    </xf>
    <xf numFmtId="165" fontId="9" fillId="0" borderId="0">
      <alignment horizontal="right"/>
      <protection/>
    </xf>
    <xf numFmtId="165" fontId="9" fillId="0" borderId="1">
      <alignment horizontal="right"/>
      <protection/>
    </xf>
    <xf numFmtId="191" fontId="9" fillId="0" borderId="1">
      <alignment horizontal="right"/>
      <protection/>
    </xf>
    <xf numFmtId="165" fontId="9" fillId="0" borderId="2">
      <alignment horizontal="right"/>
      <protection/>
    </xf>
    <xf numFmtId="191" fontId="9" fillId="0" borderId="2">
      <alignment horizontal="right"/>
      <protection/>
    </xf>
    <xf numFmtId="165" fontId="9" fillId="3" borderId="2">
      <alignment horizontal="right"/>
      <protection/>
    </xf>
    <xf numFmtId="191" fontId="9" fillId="0" borderId="0">
      <alignment horizontal="right"/>
      <protection/>
    </xf>
    <xf numFmtId="165" fontId="9" fillId="4" borderId="2">
      <alignment horizontal="right"/>
      <protection/>
    </xf>
    <xf numFmtId="165" fontId="9" fillId="0" borderId="3">
      <alignment horizontal="right"/>
      <protection/>
    </xf>
    <xf numFmtId="165" fontId="13" fillId="0" borderId="0">
      <alignment horizontal="right"/>
      <protection/>
    </xf>
    <xf numFmtId="165" fontId="13" fillId="0" borderId="1">
      <alignment horizontal="right"/>
      <protection/>
    </xf>
    <xf numFmtId="165" fontId="13" fillId="0" borderId="4">
      <alignment horizontal="right"/>
      <protection/>
    </xf>
    <xf numFmtId="170" fontId="9" fillId="0" borderId="0">
      <alignment horizontal="right"/>
      <protection/>
    </xf>
    <xf numFmtId="170" fontId="9" fillId="0" borderId="1">
      <alignment horizontal="right"/>
      <protection/>
    </xf>
    <xf numFmtId="170" fontId="9" fillId="0" borderId="2">
      <alignment horizontal="right"/>
      <protection/>
    </xf>
    <xf numFmtId="170" fontId="9" fillId="3" borderId="2">
      <alignment horizontal="right"/>
      <protection/>
    </xf>
    <xf numFmtId="170" fontId="9" fillId="0" borderId="3">
      <alignment horizontal="right"/>
      <protection/>
    </xf>
    <xf numFmtId="173" fontId="9" fillId="0" borderId="0">
      <alignment horizontal="right"/>
      <protection/>
    </xf>
    <xf numFmtId="173" fontId="9" fillId="0" borderId="1">
      <alignment horizontal="right"/>
      <protection/>
    </xf>
    <xf numFmtId="173" fontId="9" fillId="0" borderId="2">
      <alignment horizontal="right"/>
      <protection/>
    </xf>
    <xf numFmtId="173" fontId="9" fillId="3" borderId="2">
      <alignment horizontal="right"/>
      <protection/>
    </xf>
    <xf numFmtId="173" fontId="9" fillId="0" borderId="3">
      <alignment horizontal="right"/>
      <protection/>
    </xf>
    <xf numFmtId="170" fontId="13" fillId="0" borderId="0">
      <alignment horizontal="right"/>
      <protection/>
    </xf>
    <xf numFmtId="173" fontId="13" fillId="0" borderId="0">
      <alignment horizontal="right"/>
      <protection/>
    </xf>
    <xf numFmtId="178" fontId="9" fillId="0" borderId="0">
      <alignment horizontal="right"/>
      <protection/>
    </xf>
    <xf numFmtId="165" fontId="13" fillId="0" borderId="2">
      <alignment horizontal="right"/>
      <protection/>
    </xf>
    <xf numFmtId="177" fontId="9" fillId="0" borderId="0">
      <alignment horizontal="right"/>
      <protection/>
    </xf>
    <xf numFmtId="177" fontId="9" fillId="0" borderId="1">
      <alignment horizontal="right"/>
      <protection/>
    </xf>
    <xf numFmtId="167" fontId="13" fillId="4" borderId="0">
      <alignment horizontal="right"/>
      <protection/>
    </xf>
    <xf numFmtId="167" fontId="13" fillId="4" borderId="1">
      <alignment horizontal="right"/>
      <protection/>
    </xf>
    <xf numFmtId="167" fontId="14" fillId="4" borderId="2">
      <alignment horizontal="right"/>
      <protection/>
    </xf>
    <xf numFmtId="167" fontId="13" fillId="3" borderId="2">
      <alignment horizontal="right"/>
      <protection/>
    </xf>
    <xf numFmtId="167" fontId="13" fillId="4" borderId="3">
      <alignment horizontal="right"/>
      <protection/>
    </xf>
    <xf numFmtId="168" fontId="13" fillId="4" borderId="0">
      <alignment horizontal="right"/>
      <protection/>
    </xf>
    <xf numFmtId="168" fontId="13" fillId="4" borderId="1">
      <alignment horizontal="right"/>
      <protection/>
    </xf>
    <xf numFmtId="168" fontId="13" fillId="4" borderId="2">
      <alignment horizontal="right"/>
      <protection/>
    </xf>
    <xf numFmtId="168" fontId="13" fillId="3" borderId="2">
      <alignment horizontal="right"/>
      <protection/>
    </xf>
    <xf numFmtId="168" fontId="13" fillId="4" borderId="3">
      <alignment horizontal="right"/>
      <protection/>
    </xf>
    <xf numFmtId="167" fontId="9" fillId="4" borderId="0">
      <alignment horizontal="right"/>
      <protection/>
    </xf>
    <xf numFmtId="168" fontId="9" fillId="4" borderId="0">
      <alignment horizontal="right"/>
      <protection/>
    </xf>
    <xf numFmtId="169" fontId="13" fillId="4" borderId="0">
      <alignment horizontal="right"/>
      <protection/>
    </xf>
    <xf numFmtId="169" fontId="13" fillId="4" borderId="1">
      <alignment horizontal="right"/>
      <protection/>
    </xf>
    <xf numFmtId="167" fontId="9" fillId="0" borderId="0">
      <alignment horizontal="right"/>
      <protection/>
    </xf>
    <xf numFmtId="167" fontId="9" fillId="0" borderId="1">
      <alignment horizontal="right"/>
      <protection/>
    </xf>
    <xf numFmtId="167" fontId="9" fillId="0" borderId="2">
      <alignment horizontal="right"/>
      <protection/>
    </xf>
    <xf numFmtId="167" fontId="9" fillId="3" borderId="2">
      <alignment horizontal="right"/>
      <protection/>
    </xf>
    <xf numFmtId="167" fontId="9" fillId="4" borderId="2">
      <alignment horizontal="right"/>
      <protection/>
    </xf>
    <xf numFmtId="167" fontId="9" fillId="0" borderId="3">
      <alignment horizontal="right"/>
      <protection/>
    </xf>
    <xf numFmtId="168" fontId="9" fillId="0" borderId="0">
      <alignment horizontal="right"/>
      <protection/>
    </xf>
    <xf numFmtId="168" fontId="9" fillId="0" borderId="1">
      <alignment horizontal="right"/>
      <protection/>
    </xf>
    <xf numFmtId="168" fontId="9" fillId="0" borderId="2">
      <alignment horizontal="right"/>
      <protection/>
    </xf>
    <xf numFmtId="168" fontId="9" fillId="3" borderId="2">
      <alignment horizontal="right"/>
      <protection/>
    </xf>
    <xf numFmtId="168" fontId="9" fillId="0" borderId="3">
      <alignment horizontal="right"/>
      <protection/>
    </xf>
    <xf numFmtId="167" fontId="13" fillId="0" borderId="0">
      <alignment horizontal="right"/>
      <protection/>
    </xf>
    <xf numFmtId="168" fontId="13" fillId="0" borderId="0">
      <alignment horizontal="right"/>
      <protection/>
    </xf>
    <xf numFmtId="169" fontId="9" fillId="0" borderId="0">
      <alignment horizontal="right"/>
      <protection/>
    </xf>
    <xf numFmtId="169" fontId="9" fillId="0" borderId="1">
      <alignment horizontal="right"/>
      <protection/>
    </xf>
    <xf numFmtId="0" fontId="11" fillId="0" borderId="0">
      <alignment horizontal="center"/>
      <protection/>
    </xf>
    <xf numFmtId="0" fontId="11" fillId="0" borderId="1">
      <alignment horizontal="center"/>
      <protection/>
    </xf>
    <xf numFmtId="0" fontId="11" fillId="0" borderId="2">
      <alignment horizontal="center"/>
      <protection/>
    </xf>
    <xf numFmtId="0" fontId="11" fillId="0" borderId="3">
      <alignment horizontal="center"/>
      <protection/>
    </xf>
    <xf numFmtId="0" fontId="9" fillId="0" borderId="0">
      <alignment horizontal="center"/>
      <protection/>
    </xf>
    <xf numFmtId="0" fontId="9" fillId="0" borderId="1">
      <alignment horizontal="center"/>
      <protection/>
    </xf>
    <xf numFmtId="0" fontId="9" fillId="0" borderId="2">
      <alignment horizontal="center"/>
      <protection/>
    </xf>
    <xf numFmtId="0" fontId="9" fillId="3" borderId="2">
      <alignment horizontal="center"/>
      <protection/>
    </xf>
    <xf numFmtId="0" fontId="9" fillId="0" borderId="3">
      <alignment horizontal="center"/>
      <protection/>
    </xf>
    <xf numFmtId="0" fontId="13" fillId="0" borderId="0">
      <alignment horizontal="center"/>
      <protection/>
    </xf>
    <xf numFmtId="0" fontId="13" fillId="0" borderId="1">
      <alignment horizontal="center"/>
      <protection/>
    </xf>
    <xf numFmtId="0" fontId="13" fillId="0" borderId="2">
      <alignment horizontal="center"/>
      <protection/>
    </xf>
    <xf numFmtId="0" fontId="13" fillId="0" borderId="3">
      <alignment horizontal="center"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1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5" fillId="0" borderId="0" xfId="150">
      <alignment/>
      <protection/>
    </xf>
    <xf numFmtId="0" fontId="3" fillId="0" borderId="0" xfId="22">
      <alignment/>
      <protection/>
    </xf>
    <xf numFmtId="0" fontId="18" fillId="0" borderId="0" xfId="153">
      <alignment/>
      <protection/>
    </xf>
    <xf numFmtId="0" fontId="16" fillId="0" borderId="0" xfId="151">
      <alignment/>
      <protection/>
    </xf>
    <xf numFmtId="0" fontId="11" fillId="0" borderId="0" xfId="137">
      <alignment horizontal="center"/>
      <protection/>
    </xf>
    <xf numFmtId="15" fontId="11" fillId="0" borderId="0" xfId="48">
      <alignment horizontal="right"/>
      <protection/>
    </xf>
    <xf numFmtId="0" fontId="3" fillId="0" borderId="0" xfId="22" applyFill="1">
      <alignment/>
      <protection/>
    </xf>
    <xf numFmtId="0" fontId="11" fillId="0" borderId="1" xfId="39">
      <alignment/>
      <protection/>
    </xf>
    <xf numFmtId="0" fontId="11" fillId="0" borderId="1" xfId="49">
      <alignment horizontal="right"/>
      <protection/>
    </xf>
    <xf numFmtId="0" fontId="11" fillId="0" borderId="1" xfId="138">
      <alignment horizontal="center"/>
      <protection/>
    </xf>
    <xf numFmtId="0" fontId="9" fillId="0" borderId="0" xfId="29">
      <alignment/>
      <protection/>
    </xf>
    <xf numFmtId="165" fontId="13" fillId="4" borderId="0" xfId="54">
      <alignment horizontal="right"/>
      <protection/>
    </xf>
    <xf numFmtId="165" fontId="9" fillId="0" borderId="0" xfId="80">
      <alignment horizontal="right"/>
      <protection/>
    </xf>
    <xf numFmtId="0" fontId="9" fillId="0" borderId="0" xfId="141">
      <alignment horizontal="center"/>
      <protection/>
    </xf>
    <xf numFmtId="0" fontId="9" fillId="0" borderId="1" xfId="30">
      <alignment/>
      <protection/>
    </xf>
    <xf numFmtId="165" fontId="13" fillId="4" borderId="1" xfId="55">
      <alignment horizontal="right"/>
      <protection/>
    </xf>
    <xf numFmtId="165" fontId="9" fillId="0" borderId="1" xfId="81">
      <alignment horizontal="right"/>
      <protection/>
    </xf>
    <xf numFmtId="0" fontId="9" fillId="0" borderId="1" xfId="142">
      <alignment horizontal="center"/>
      <protection/>
    </xf>
    <xf numFmtId="0" fontId="11" fillId="3" borderId="2" xfId="41">
      <alignment/>
      <protection/>
    </xf>
    <xf numFmtId="165" fontId="13" fillId="3" borderId="2" xfId="59">
      <alignment horizontal="right"/>
      <protection/>
    </xf>
    <xf numFmtId="165" fontId="9" fillId="3" borderId="2" xfId="85">
      <alignment horizontal="right"/>
      <protection/>
    </xf>
    <xf numFmtId="0" fontId="9" fillId="3" borderId="2" xfId="144">
      <alignment horizontal="center"/>
      <protection/>
    </xf>
    <xf numFmtId="0" fontId="10" fillId="0" borderId="0" xfId="35">
      <alignment/>
      <protection/>
    </xf>
    <xf numFmtId="0" fontId="9" fillId="0" borderId="0" xfId="29" applyFont="1">
      <alignment/>
      <protection/>
    </xf>
    <xf numFmtId="0" fontId="11" fillId="0" borderId="2" xfId="40">
      <alignment/>
      <protection/>
    </xf>
    <xf numFmtId="165" fontId="13" fillId="4" borderId="2" xfId="57">
      <alignment horizontal="right"/>
      <protection/>
    </xf>
    <xf numFmtId="165" fontId="9" fillId="0" borderId="2" xfId="83">
      <alignment horizontal="right"/>
      <protection/>
    </xf>
    <xf numFmtId="0" fontId="9" fillId="0" borderId="2" xfId="143">
      <alignment horizontal="center"/>
      <protection/>
    </xf>
    <xf numFmtId="0" fontId="11" fillId="0" borderId="2" xfId="40" applyFont="1">
      <alignment/>
      <protection/>
    </xf>
    <xf numFmtId="0" fontId="9" fillId="0" borderId="1" xfId="30" applyFont="1">
      <alignment/>
      <protection/>
    </xf>
    <xf numFmtId="0" fontId="11" fillId="0" borderId="0" xfId="38">
      <alignment/>
      <protection/>
    </xf>
    <xf numFmtId="170" fontId="13" fillId="4" borderId="0" xfId="65">
      <alignment horizontal="right"/>
      <protection/>
    </xf>
    <xf numFmtId="170" fontId="13" fillId="0" borderId="0" xfId="102">
      <alignment horizontal="right"/>
      <protection/>
    </xf>
    <xf numFmtId="165" fontId="9" fillId="4" borderId="0" xfId="62">
      <alignment horizontal="right"/>
      <protection/>
    </xf>
    <xf numFmtId="165" fontId="9" fillId="4" borderId="1" xfId="62" applyBorder="1">
      <alignment horizontal="right"/>
      <protection/>
    </xf>
    <xf numFmtId="165" fontId="9" fillId="0" borderId="1" xfId="80" applyBorder="1">
      <alignment horizontal="right"/>
      <protection/>
    </xf>
    <xf numFmtId="0" fontId="11" fillId="0" borderId="0" xfId="38" applyFont="1">
      <alignment/>
      <protection/>
    </xf>
    <xf numFmtId="170" fontId="9" fillId="4" borderId="0" xfId="75">
      <alignment horizontal="right"/>
      <protection/>
    </xf>
    <xf numFmtId="170" fontId="9" fillId="0" borderId="0" xfId="92">
      <alignment horizontal="right"/>
      <protection/>
    </xf>
    <xf numFmtId="167" fontId="13" fillId="4" borderId="0" xfId="108">
      <alignment horizontal="right"/>
      <protection/>
    </xf>
    <xf numFmtId="167" fontId="13" fillId="0" borderId="0" xfId="133">
      <alignment horizontal="right"/>
      <protection/>
    </xf>
    <xf numFmtId="165" fontId="9" fillId="4" borderId="1" xfId="63">
      <alignment horizontal="right"/>
      <protection/>
    </xf>
    <xf numFmtId="168" fontId="13" fillId="4" borderId="0" xfId="113">
      <alignment horizontal="right"/>
      <protection/>
    </xf>
    <xf numFmtId="168" fontId="13" fillId="0" borderId="0" xfId="134">
      <alignment horizontal="right"/>
      <protection/>
    </xf>
    <xf numFmtId="165" fontId="13" fillId="0" borderId="0" xfId="89">
      <alignment horizontal="right"/>
      <protection/>
    </xf>
    <xf numFmtId="173" fontId="13" fillId="4" borderId="0" xfId="70">
      <alignment horizontal="right"/>
      <protection/>
    </xf>
    <xf numFmtId="173" fontId="13" fillId="0" borderId="0" xfId="103">
      <alignment horizontal="right"/>
      <protection/>
    </xf>
    <xf numFmtId="0" fontId="8" fillId="0" borderId="0" xfId="28">
      <alignment vertical="top"/>
      <protection locked="0"/>
    </xf>
    <xf numFmtId="0" fontId="0" fillId="0" borderId="0" xfId="0" applyFill="1" applyAlignment="1">
      <alignment/>
    </xf>
    <xf numFmtId="0" fontId="9" fillId="0" borderId="0" xfId="141" applyFont="1">
      <alignment horizontal="center"/>
      <protection/>
    </xf>
    <xf numFmtId="0" fontId="11" fillId="0" borderId="1" xfId="47" applyAlignment="1">
      <alignment horizontal="center"/>
      <protection/>
    </xf>
    <xf numFmtId="0" fontId="7" fillId="0" borderId="0" xfId="27">
      <alignment vertical="top" wrapText="1"/>
      <protection locked="0"/>
    </xf>
  </cellXfs>
  <cellStyles count="144">
    <cellStyle name="Normal" xfId="0"/>
    <cellStyle name="=C:\WINNT35\SYSTEM32\COMMAND.COM_x0000_COMPUTERNAME=JOHANO_x0000_HOMEDRIVE=C:_x0000_H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AB A1 - info" xfId="22"/>
    <cellStyle name="NAB A1a - info" xfId="23"/>
    <cellStyle name="NAB A1b - info" xfId="24"/>
    <cellStyle name="NAB B1 - Body copy" xfId="25"/>
    <cellStyle name="NAB B1a - Body copy,B" xfId="26"/>
    <cellStyle name="NAB FN1 - Footnote" xfId="27"/>
    <cellStyle name="NAB FN1a - Footnote Number" xfId="28"/>
    <cellStyle name="NAB FTB1 - Financial Table Body" xfId="29"/>
    <cellStyle name="NAB FTB1a - Financial Table Body,U" xfId="30"/>
    <cellStyle name="NAB FTB1b - Financial Table Body,T,BU" xfId="31"/>
    <cellStyle name="NAB FTB1bd - Financial Table Body,DS,T,BU" xfId="32"/>
    <cellStyle name="NAB FTB1bs - Financial Table Body,S,T,BU" xfId="33"/>
    <cellStyle name="NAB FTB1c - Financial Table Body,BU" xfId="34"/>
    <cellStyle name="NAB FTB1d - Financial Table Body,italic" xfId="35"/>
    <cellStyle name="NAB FTB1e - Financial Table Body,Right" xfId="36"/>
    <cellStyle name="NAB FTB1f - Financial Table Body,Right,U" xfId="37"/>
    <cellStyle name="NAB FTBB1 - Financial Table Body,AB" xfId="38"/>
    <cellStyle name="NAB FTBB1a - Financial Table Body,AB,U" xfId="39"/>
    <cellStyle name="NAB FTBB1b - Financial Table Body,AB,T,BU" xfId="40"/>
    <cellStyle name="NAB FTBB1bd - Financial Table Body,AB,DS,T,BU" xfId="41"/>
    <cellStyle name="NAB FTBB1bs - Financial Table Body,AB,S,T,BU" xfId="42"/>
    <cellStyle name="NAB FTBB1c - Financial Table Body,AB,BU" xfId="43"/>
    <cellStyle name="NAB FTBB1d - Financial Table Body,AB,italic" xfId="44"/>
    <cellStyle name="NAB FTBB1e - Financial Table Body,AB,right" xfId="45"/>
    <cellStyle name="NAB FTBB1f - Financial Table Body,AB,right,U" xfId="46"/>
    <cellStyle name="NAB FTH1 - Financial Header 1" xfId="47"/>
    <cellStyle name="NAB FTH2 - Financial Header 2" xfId="48"/>
    <cellStyle name="NAB FTH2a - Financial Header 2" xfId="49"/>
    <cellStyle name="NAB FTH2b - Financial Header" xfId="50"/>
    <cellStyle name="NAB FTH2c - Financial Header" xfId="51"/>
    <cellStyle name="NAB FTH2d - Financial Header,S" xfId="52"/>
    <cellStyle name="NAB FTH2e - Financial Header,S,U" xfId="53"/>
    <cellStyle name="NAB FTNB1 - Numbers - B,S" xfId="54"/>
    <cellStyle name="NAB FTNB1a - Numbers - B,S,U" xfId="55"/>
    <cellStyle name="NAB FTNB1abps - Numbers - B,S,U" xfId="56"/>
    <cellStyle name="NAB FTNB1b - Numbers - B,S,T,BU" xfId="57"/>
    <cellStyle name="NAB FTNB1bbps - Numbers - B,S,T,BU" xfId="58"/>
    <cellStyle name="NAB FTNB1bd - Numbers - B,DS,T,BU" xfId="59"/>
    <cellStyle name="NAB FTNB1bps - Numbers - B,S" xfId="60"/>
    <cellStyle name="NAB FTNB1c - Numbers - B,S,BU" xfId="61"/>
    <cellStyle name="NAB FTNB1d - Numbers - NB,S" xfId="62"/>
    <cellStyle name="NAB FTNB1e - Numbers - NB,S,U" xfId="63"/>
    <cellStyle name="NAB FTNB1f - Numbers - NB,S,T,U" xfId="64"/>
    <cellStyle name="NAB FTNB1g - Numbers B,S,1dp" xfId="65"/>
    <cellStyle name="NAB FTNB1h - Numbers B,S,U,1dp" xfId="66"/>
    <cellStyle name="NAB FTNB1i - Numbers B,S,T,BU,1dp" xfId="67"/>
    <cellStyle name="NAB FTNB1id - Numbers B,DS,T,BU,1dp" xfId="68"/>
    <cellStyle name="NAB FTNB1j - Numbers B,S,BU,1dp" xfId="69"/>
    <cellStyle name="NAB FTNB1k - Numbers B,S,2dp" xfId="70"/>
    <cellStyle name="NAB FTNB1l - Numbers B,S,U,2dp" xfId="71"/>
    <cellStyle name="NAB FTNB1m - Numbers B,S,T,BU,2dp" xfId="72"/>
    <cellStyle name="NAB FTNB1md - Numbers B,DS,T,BU,2dp" xfId="73"/>
    <cellStyle name="NAB FTNB1n - Numbers B,S,BU,2dp" xfId="74"/>
    <cellStyle name="NAB FTNB1o- Numbers S,1dp" xfId="75"/>
    <cellStyle name="NAB FTNB1p- Numbers S,2dp" xfId="76"/>
    <cellStyle name="NAB FTNB1q- Numbers B,S,3dp" xfId="77"/>
    <cellStyle name="NAB FTNB1s- Numbers B,S,4dp" xfId="78"/>
    <cellStyle name="NAB FTNB1t- Numbers B,S,U,4dp" xfId="79"/>
    <cellStyle name="NAB FTNB2 - Numbers - NB" xfId="80"/>
    <cellStyle name="NAB FTNB2a - Numbers - NB,U" xfId="81"/>
    <cellStyle name="NAB FTNB2abps - Numbers - NB,U" xfId="82"/>
    <cellStyle name="NAB FTNB2b - Numbers - NB,T,BU" xfId="83"/>
    <cellStyle name="NAB FTNB2bbps - Numbers - NB,T,BU" xfId="84"/>
    <cellStyle name="NAB FTNB2bd - Numbers - NB,DS,T,U" xfId="85"/>
    <cellStyle name="NAB FTNB2bps - Numbers - NB" xfId="86"/>
    <cellStyle name="NAB FTNB2bs - Numbers - NB,S,T,U" xfId="87"/>
    <cellStyle name="NAB FTNB2c - Numbers - NB,BU" xfId="88"/>
    <cellStyle name="NAB FTNB2d - Numbers - B" xfId="89"/>
    <cellStyle name="NAB FTNB2e - Numbers - B,U" xfId="90"/>
    <cellStyle name="NAB FTNB2f - Numbers - B,T,U" xfId="91"/>
    <cellStyle name="NAB FTNB2g - Numbers - NB,1 dp" xfId="92"/>
    <cellStyle name="NAB FTNB2h - Numbers - NB,U,1 dp" xfId="93"/>
    <cellStyle name="NAB FTNB2i - Numbers - NB,T,BU,1 dp" xfId="94"/>
    <cellStyle name="NAB FTNB2id - Numbers - NB,DS,T,BU,1 dp" xfId="95"/>
    <cellStyle name="NAB FTNB2j - Numbers - NB,BU,1 dp" xfId="96"/>
    <cellStyle name="NAB FTNB2k - Numbers - NB,2 dp" xfId="97"/>
    <cellStyle name="NAB FTNB2l - Numbers - NB,U,2 dp" xfId="98"/>
    <cellStyle name="NAB FTNB2m - Numbers - NB,T,BU,2 dp" xfId="99"/>
    <cellStyle name="NAB FTNB2md - Numbers - NB,DS,T,BU,2 dp" xfId="100"/>
    <cellStyle name="NAB FTNB2n - Numbers - NB,BU,2 dp" xfId="101"/>
    <cellStyle name="NAB FTNB2o - Numbers - B,1 dp" xfId="102"/>
    <cellStyle name="NAB FTNB2p - Numbers - B,1 dp" xfId="103"/>
    <cellStyle name="NAB FTNB2q - Numbers - 3 dp" xfId="104"/>
    <cellStyle name="NAB FTNB2r - Numbers - B,T,BU" xfId="105"/>
    <cellStyle name="NAB FTNB2s - Numbers - 4 dp" xfId="106"/>
    <cellStyle name="NAB FTNB2t - Numbers - U,4 dp" xfId="107"/>
    <cellStyle name="NAB FTNB3 - Percentages - B,S,1dp%" xfId="108"/>
    <cellStyle name="NAB FTNB3a - Percentages - B,S,U,1dp%" xfId="109"/>
    <cellStyle name="NAB FTNB3b - Percentages - B,S,T,BU,1dp%" xfId="110"/>
    <cellStyle name="NAB FTNB3bd - Percentages - B,DS,T,BU,1dp%" xfId="111"/>
    <cellStyle name="NAB FTNB3c - Percentages - B,S,BU,1dp%" xfId="112"/>
    <cellStyle name="NAB FTNB3d - Percentages - B,S,2dp%" xfId="113"/>
    <cellStyle name="NAB FTNB3e - Percentages - B,S,U,2dp%" xfId="114"/>
    <cellStyle name="NAB FTNB3f - Percentages - B,S,T,BU,2dp%" xfId="115"/>
    <cellStyle name="NAB FTNB3fd - Percentages - B,DS,T,BU,2dp%" xfId="116"/>
    <cellStyle name="NAB FTNB3g - Percentages - B,S,BU,2dp%" xfId="117"/>
    <cellStyle name="NAB FTNB3h - Percentages - S,1dp%" xfId="118"/>
    <cellStyle name="NAB FTNB3i - Percentages - S,2dp%" xfId="119"/>
    <cellStyle name="NAB FTNB3j - Percentages - B,S,0dp%" xfId="120"/>
    <cellStyle name="NAB FTNB3k - Percentages - B,S,U,0dp%" xfId="121"/>
    <cellStyle name="NAB FTNB4 - Percentages - 1dp%" xfId="122"/>
    <cellStyle name="NAB FTNB4a - Percentages - U,1dp%" xfId="123"/>
    <cellStyle name="NAB FTNB4b - Percentages - T,BU,1dp%" xfId="124"/>
    <cellStyle name="NAB FTNB4bd - Percentages - DS,T,BU,1dp%" xfId="125"/>
    <cellStyle name="NAB FTNB4bs - Percentages - S,T,BU,1dp%" xfId="126"/>
    <cellStyle name="NAB FTNB4c - Percentages - BU,1dp%" xfId="127"/>
    <cellStyle name="NAB FTNB4d - Percentages - 2dp%" xfId="128"/>
    <cellStyle name="NAB FTNB4e - Percentages - U,2dp%" xfId="129"/>
    <cellStyle name="NAB FTNB4f - Percentages - T,BU,2dp%" xfId="130"/>
    <cellStyle name="NAB FTNB4fd - Percentages - T,BU,2dp%" xfId="131"/>
    <cellStyle name="NAB FTNB4g - Percentages - BU,2dp%" xfId="132"/>
    <cellStyle name="NAB FTNB4h - Percentages - B,1dp%" xfId="133"/>
    <cellStyle name="NAB FTNB4i - Percentages - B,2dp%" xfId="134"/>
    <cellStyle name="NAB FTNB4j - Percentages - 0dp%" xfId="135"/>
    <cellStyle name="NAB FTNB4k - Percentages - U,0dp%" xfId="136"/>
    <cellStyle name="NAB FTNB5 - Financial Note,AB" xfId="137"/>
    <cellStyle name="NAB FTNB5a - Financial Note,AB,U" xfId="138"/>
    <cellStyle name="NAB FTNB5b - Financial Note,AB,T,BU" xfId="139"/>
    <cellStyle name="NAB FTNB5c - Financial Note,AB,BU" xfId="140"/>
    <cellStyle name="NAB FTNB5d - Financial Note" xfId="141"/>
    <cellStyle name="NAB FTNB5e - Financial Note,U" xfId="142"/>
    <cellStyle name="NAB FTNB5f - Financial Note,T,BU" xfId="143"/>
    <cellStyle name="NAB FTNB5fd - Financial Note,DS,T,BU" xfId="144"/>
    <cellStyle name="NAB FTNB5g - Financial Note,BU" xfId="145"/>
    <cellStyle name="NAB FTNB6 - Financial Note,B" xfId="146"/>
    <cellStyle name="NAB FTNB6a - Financial Note,B,U" xfId="147"/>
    <cellStyle name="NAB FTNB6b - Financial Note,B,T,BU" xfId="148"/>
    <cellStyle name="NAB FTNB6c - Financial Note,B,BU" xfId="149"/>
    <cellStyle name="NAB H1 - Header 1 no author blelow" xfId="150"/>
    <cellStyle name="NAB H2 - Header 2" xfId="151"/>
    <cellStyle name="NAB H3 - Header no space after" xfId="152"/>
    <cellStyle name="NAB H4 - Header under large" xfId="153"/>
    <cellStyle name="NAB H5 - Header no space after,U" xfId="154"/>
    <cellStyle name="NAB H6 - Header currency" xfId="155"/>
    <cellStyle name="Normal 44" xfId="156"/>
    <cellStyle name="Percent" xfId="1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F95"/>
      <rgbColor rgb="00005561"/>
      <rgbColor rgb="001A2733"/>
      <rgbColor rgb="00DDD7BD"/>
      <rgbColor rgb="00990033"/>
      <rgbColor rgb="00CC0924"/>
      <rgbColor rgb="0050324C"/>
      <rgbColor rgb="00DE652D"/>
      <rgbColor rgb="00009F95"/>
      <rgbColor rgb="00005561"/>
      <rgbColor rgb="001A2733"/>
      <rgbColor rgb="00DDD7BD"/>
      <rgbColor rgb="00990033"/>
      <rgbColor rgb="00F6F5EC"/>
      <rgbColor rgb="0050324C"/>
      <rgbColor rgb="00DE652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>
    <tabColor indexed="38"/>
  </sheetPr>
  <dimension ref="A1:P85"/>
  <sheetViews>
    <sheetView showGridLines="0" tabSelected="1" workbookViewId="0" topLeftCell="A1">
      <selection activeCell="O78" sqref="O78"/>
    </sheetView>
  </sheetViews>
  <sheetFormatPr defaultColWidth="9.140625" defaultRowHeight="12.75"/>
  <cols>
    <col min="1" max="4" width="2.28125" style="0" customWidth="1"/>
    <col min="5" max="5" width="5.28125" style="0" customWidth="1"/>
    <col min="6" max="8" width="8.57421875" style="0" customWidth="1"/>
    <col min="9" max="9" width="8.8515625" style="0" customWidth="1"/>
    <col min="10" max="10" width="8.57421875" style="0" customWidth="1"/>
    <col min="11" max="11" width="1.421875" style="49" customWidth="1"/>
    <col min="12" max="12" width="9.57421875" style="0" customWidth="1"/>
    <col min="13" max="13" width="8.57421875" style="0" customWidth="1"/>
    <col min="14" max="14" width="1.421875" style="49" customWidth="1"/>
    <col min="15" max="15" width="10.7109375" style="0" customWidth="1"/>
    <col min="16" max="16" width="28.140625" style="0" bestFit="1" customWidth="1"/>
  </cols>
  <sheetData>
    <row r="1" spans="1:16" ht="19.5" customHeight="1">
      <c r="A1" s="1" t="s">
        <v>0</v>
      </c>
      <c r="P1" s="2"/>
    </row>
    <row r="2" spans="1:16" ht="12.75">
      <c r="A2" s="3" t="s">
        <v>1</v>
      </c>
      <c r="P2" s="2"/>
    </row>
    <row r="3" spans="1:16" ht="19.5" customHeight="1">
      <c r="A3" s="4" t="s">
        <v>2</v>
      </c>
      <c r="P3" s="2"/>
    </row>
    <row r="4" spans="9:16" ht="12.75" customHeight="1">
      <c r="I4" s="51" t="s">
        <v>4</v>
      </c>
      <c r="J4" s="51"/>
      <c r="L4" s="51" t="s">
        <v>3</v>
      </c>
      <c r="M4" s="51"/>
      <c r="O4" s="5" t="s">
        <v>120</v>
      </c>
      <c r="P4" s="2"/>
    </row>
    <row r="5" spans="9:16" ht="12.75" customHeight="1">
      <c r="I5" s="6" t="s">
        <v>120</v>
      </c>
      <c r="J5" s="6" t="s">
        <v>121</v>
      </c>
      <c r="L5" s="6" t="s">
        <v>120</v>
      </c>
      <c r="M5" s="6" t="s">
        <v>122</v>
      </c>
      <c r="O5" s="5" t="s">
        <v>5</v>
      </c>
      <c r="P5" s="7"/>
    </row>
    <row r="6" spans="1:16" ht="12.75" customHeight="1">
      <c r="A6" s="8" t="s">
        <v>6</v>
      </c>
      <c r="B6" s="8"/>
      <c r="C6" s="8"/>
      <c r="D6" s="8"/>
      <c r="E6" s="8"/>
      <c r="F6" s="8"/>
      <c r="G6" s="8"/>
      <c r="H6" s="8"/>
      <c r="I6" s="9" t="s">
        <v>7</v>
      </c>
      <c r="J6" s="9" t="s">
        <v>7</v>
      </c>
      <c r="L6" s="9" t="s">
        <v>7</v>
      </c>
      <c r="M6" s="9" t="s">
        <v>7</v>
      </c>
      <c r="O6" s="10" t="s">
        <v>8</v>
      </c>
      <c r="P6" s="2"/>
    </row>
    <row r="7" spans="1:16" ht="16.5" customHeight="1">
      <c r="A7" s="11" t="s">
        <v>9</v>
      </c>
      <c r="B7" s="11"/>
      <c r="C7" s="11"/>
      <c r="D7" s="11"/>
      <c r="E7" s="11"/>
      <c r="F7" s="11"/>
      <c r="G7" s="11"/>
      <c r="H7" s="11"/>
      <c r="I7" s="12">
        <v>12072</v>
      </c>
      <c r="J7" s="13">
        <v>11142</v>
      </c>
      <c r="L7" s="12">
        <v>6188</v>
      </c>
      <c r="M7" s="13">
        <v>5884</v>
      </c>
      <c r="O7" s="14" t="s">
        <v>123</v>
      </c>
      <c r="P7" s="2"/>
    </row>
    <row r="8" spans="1:16" ht="12.75" customHeight="1">
      <c r="A8" s="11" t="s">
        <v>10</v>
      </c>
      <c r="B8" s="11"/>
      <c r="C8" s="11"/>
      <c r="D8" s="11"/>
      <c r="E8" s="11"/>
      <c r="F8" s="11"/>
      <c r="G8" s="11"/>
      <c r="H8" s="11"/>
      <c r="I8" s="12">
        <v>3766</v>
      </c>
      <c r="J8" s="13">
        <v>3015</v>
      </c>
      <c r="L8" s="12">
        <v>1675</v>
      </c>
      <c r="M8" s="13">
        <v>2091</v>
      </c>
      <c r="O8" s="14" t="s">
        <v>123</v>
      </c>
      <c r="P8" s="2"/>
    </row>
    <row r="9" spans="1:16" ht="12.75" customHeight="1">
      <c r="A9" s="15" t="s">
        <v>11</v>
      </c>
      <c r="B9" s="15"/>
      <c r="C9" s="15"/>
      <c r="D9" s="15"/>
      <c r="E9" s="15"/>
      <c r="F9" s="15"/>
      <c r="G9" s="15"/>
      <c r="H9" s="15"/>
      <c r="I9" s="16">
        <v>1068</v>
      </c>
      <c r="J9" s="17">
        <v>1257</v>
      </c>
      <c r="L9" s="16">
        <v>529</v>
      </c>
      <c r="M9" s="17">
        <v>539</v>
      </c>
      <c r="O9" s="18" t="s">
        <v>123</v>
      </c>
      <c r="P9" s="2"/>
    </row>
    <row r="10" spans="1:16" ht="16.5" customHeight="1">
      <c r="A10" s="11" t="s">
        <v>12</v>
      </c>
      <c r="B10" s="11"/>
      <c r="C10" s="11"/>
      <c r="D10" s="11"/>
      <c r="E10" s="11"/>
      <c r="F10" s="11"/>
      <c r="G10" s="11"/>
      <c r="H10" s="11"/>
      <c r="I10" s="12">
        <f>SUM(I7:I9)</f>
        <v>16906</v>
      </c>
      <c r="J10" s="13">
        <f>SUM(J7:J9)</f>
        <v>15414</v>
      </c>
      <c r="L10" s="12">
        <f>SUM(L7:L9)</f>
        <v>8392</v>
      </c>
      <c r="M10" s="13">
        <f>SUM(M7:M9)</f>
        <v>8514</v>
      </c>
      <c r="O10" s="14" t="s">
        <v>123</v>
      </c>
      <c r="P10" s="2"/>
    </row>
    <row r="11" spans="1:16" ht="12.75" customHeight="1">
      <c r="A11" s="15" t="s">
        <v>13</v>
      </c>
      <c r="B11" s="15"/>
      <c r="C11" s="15"/>
      <c r="D11" s="15"/>
      <c r="E11" s="15"/>
      <c r="F11" s="15"/>
      <c r="G11" s="15"/>
      <c r="H11" s="15"/>
      <c r="I11" s="16">
        <v>-7580</v>
      </c>
      <c r="J11" s="17">
        <v>-7276</v>
      </c>
      <c r="L11" s="16">
        <v>-3810</v>
      </c>
      <c r="M11" s="17">
        <v>-3770</v>
      </c>
      <c r="O11" s="18" t="s">
        <v>123</v>
      </c>
      <c r="P11" s="2"/>
    </row>
    <row r="12" spans="1:16" ht="16.5" customHeight="1">
      <c r="A12" s="11" t="s">
        <v>14</v>
      </c>
      <c r="B12" s="11"/>
      <c r="C12" s="11"/>
      <c r="D12" s="11"/>
      <c r="E12" s="11"/>
      <c r="F12" s="11"/>
      <c r="G12" s="11"/>
      <c r="H12" s="11"/>
      <c r="I12" s="12">
        <f>SUM(I10:I11)</f>
        <v>9326</v>
      </c>
      <c r="J12" s="13">
        <f>SUM(J10:J11)</f>
        <v>8138</v>
      </c>
      <c r="L12" s="12">
        <f>SUM(L10:L11)</f>
        <v>4582</v>
      </c>
      <c r="M12" s="13">
        <f>SUM(M10:M11)</f>
        <v>4744</v>
      </c>
      <c r="O12" s="14" t="s">
        <v>123</v>
      </c>
      <c r="P12" s="2"/>
    </row>
    <row r="13" spans="1:16" ht="12.75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6">
        <v>-3815</v>
      </c>
      <c r="J13" s="17">
        <v>-2489</v>
      </c>
      <c r="L13" s="16">
        <v>-2004</v>
      </c>
      <c r="M13" s="17">
        <v>-1811</v>
      </c>
      <c r="O13" s="18" t="s">
        <v>123</v>
      </c>
      <c r="P13" s="2"/>
    </row>
    <row r="14" spans="1:16" ht="16.5" customHeight="1">
      <c r="A14" s="11" t="s">
        <v>16</v>
      </c>
      <c r="B14" s="11"/>
      <c r="C14" s="11"/>
      <c r="D14" s="11"/>
      <c r="E14" s="11"/>
      <c r="F14" s="11"/>
      <c r="G14" s="11"/>
      <c r="H14" s="11"/>
      <c r="I14" s="12">
        <f>SUM(I12:I13)</f>
        <v>5511</v>
      </c>
      <c r="J14" s="13">
        <f>SUM(J12:J13)</f>
        <v>5649</v>
      </c>
      <c r="L14" s="12">
        <f>SUM(L12:L13)</f>
        <v>2578</v>
      </c>
      <c r="M14" s="13">
        <f>SUM(M12:M13)</f>
        <v>2933</v>
      </c>
      <c r="O14" s="14" t="s">
        <v>123</v>
      </c>
      <c r="P14" s="2"/>
    </row>
    <row r="15" spans="1:16" ht="12.75" customHeight="1">
      <c r="A15" s="15" t="s">
        <v>17</v>
      </c>
      <c r="B15" s="15"/>
      <c r="C15" s="15"/>
      <c r="D15" s="15"/>
      <c r="E15" s="15"/>
      <c r="F15" s="15"/>
      <c r="G15" s="15"/>
      <c r="H15" s="15"/>
      <c r="I15" s="16">
        <v>-1451</v>
      </c>
      <c r="J15" s="17">
        <v>-1408</v>
      </c>
      <c r="L15" s="16">
        <v>-726</v>
      </c>
      <c r="M15" s="17">
        <v>-725</v>
      </c>
      <c r="O15" s="18" t="s">
        <v>123</v>
      </c>
      <c r="P15" s="2"/>
    </row>
    <row r="16" spans="1:16" ht="16.5" customHeight="1">
      <c r="A16" s="11" t="s">
        <v>18</v>
      </c>
      <c r="B16" s="11"/>
      <c r="C16" s="11"/>
      <c r="D16" s="11"/>
      <c r="E16" s="11"/>
      <c r="F16" s="11"/>
      <c r="G16" s="11"/>
      <c r="H16" s="11"/>
      <c r="I16" s="12">
        <f>SUM(I14:I15)</f>
        <v>4060</v>
      </c>
      <c r="J16" s="13">
        <f>SUM(J14:J15)</f>
        <v>4241</v>
      </c>
      <c r="L16" s="12">
        <f>SUM(L14:L15)</f>
        <v>1852</v>
      </c>
      <c r="M16" s="13">
        <f>SUM(M14:M15)</f>
        <v>2208</v>
      </c>
      <c r="O16" s="14" t="s">
        <v>123</v>
      </c>
      <c r="P16" s="2"/>
    </row>
    <row r="17" spans="1:16" ht="12.75" customHeight="1">
      <c r="A17" s="11" t="s">
        <v>19</v>
      </c>
      <c r="B17" s="11"/>
      <c r="C17" s="11"/>
      <c r="D17" s="11"/>
      <c r="E17" s="11"/>
      <c r="F17" s="11"/>
      <c r="G17" s="11"/>
      <c r="H17" s="11"/>
      <c r="I17" s="12">
        <v>0</v>
      </c>
      <c r="J17" s="13">
        <v>1</v>
      </c>
      <c r="L17" s="12">
        <v>11</v>
      </c>
      <c r="M17" s="13">
        <v>-11</v>
      </c>
      <c r="O17" s="14" t="s">
        <v>123</v>
      </c>
      <c r="P17" s="2"/>
    </row>
    <row r="18" spans="1:16" ht="12.75" customHeight="1">
      <c r="A18" s="11" t="s">
        <v>20</v>
      </c>
      <c r="B18" s="11"/>
      <c r="C18" s="11"/>
      <c r="D18" s="11"/>
      <c r="E18" s="11"/>
      <c r="F18" s="11"/>
      <c r="G18" s="11"/>
      <c r="H18" s="11"/>
      <c r="I18" s="12">
        <v>26</v>
      </c>
      <c r="J18" s="13">
        <v>-14</v>
      </c>
      <c r="L18" s="12">
        <v>52</v>
      </c>
      <c r="M18" s="13">
        <v>-26</v>
      </c>
      <c r="O18" s="14" t="s">
        <v>123</v>
      </c>
      <c r="P18" s="2"/>
    </row>
    <row r="19" spans="1:16" ht="12.75" customHeight="1">
      <c r="A19" s="15" t="s">
        <v>21</v>
      </c>
      <c r="B19" s="15"/>
      <c r="C19" s="15"/>
      <c r="D19" s="15"/>
      <c r="E19" s="15"/>
      <c r="F19" s="15"/>
      <c r="G19" s="15"/>
      <c r="H19" s="15"/>
      <c r="I19" s="16">
        <v>-245</v>
      </c>
      <c r="J19" s="17">
        <v>-312</v>
      </c>
      <c r="L19" s="16">
        <v>-101</v>
      </c>
      <c r="M19" s="17">
        <v>-144</v>
      </c>
      <c r="O19" s="18" t="s">
        <v>123</v>
      </c>
      <c r="P19" s="2"/>
    </row>
    <row r="20" spans="1:16" ht="16.5" customHeight="1" thickBot="1">
      <c r="A20" s="19" t="s">
        <v>22</v>
      </c>
      <c r="B20" s="19"/>
      <c r="C20" s="19"/>
      <c r="D20" s="19"/>
      <c r="E20" s="19"/>
      <c r="F20" s="19"/>
      <c r="G20" s="19"/>
      <c r="H20" s="19"/>
      <c r="I20" s="20">
        <f>SUM(I16:I19)</f>
        <v>3841</v>
      </c>
      <c r="J20" s="21">
        <f>SUM(J16:J19)</f>
        <v>3916</v>
      </c>
      <c r="L20" s="20">
        <f>SUM(L16:L19)</f>
        <v>1814</v>
      </c>
      <c r="M20" s="21">
        <f>SUM(M16:M19)</f>
        <v>2027</v>
      </c>
      <c r="O20" s="22" t="s">
        <v>123</v>
      </c>
      <c r="P20" s="2"/>
    </row>
    <row r="21" spans="1:16" ht="12.75" customHeight="1">
      <c r="A21" s="15" t="s">
        <v>23</v>
      </c>
      <c r="B21" s="15"/>
      <c r="C21" s="15"/>
      <c r="D21" s="15"/>
      <c r="E21" s="15"/>
      <c r="F21" s="15"/>
      <c r="G21" s="15"/>
      <c r="H21" s="15"/>
      <c r="I21" s="16">
        <v>0</v>
      </c>
      <c r="J21" s="17">
        <v>3</v>
      </c>
      <c r="L21" s="16">
        <v>0</v>
      </c>
      <c r="M21" s="17">
        <v>0</v>
      </c>
      <c r="O21" s="18" t="s">
        <v>123</v>
      </c>
      <c r="P21" s="2"/>
    </row>
    <row r="22" spans="1:16" ht="16.5" customHeight="1">
      <c r="A22" s="11" t="s">
        <v>24</v>
      </c>
      <c r="B22" s="11"/>
      <c r="C22" s="11"/>
      <c r="D22" s="11"/>
      <c r="E22" s="11"/>
      <c r="F22" s="11"/>
      <c r="G22" s="11"/>
      <c r="H22" s="11"/>
      <c r="I22" s="12">
        <f>SUM(I20:I21)</f>
        <v>3841</v>
      </c>
      <c r="J22" s="13">
        <f>SUM(J20:J21)</f>
        <v>3919</v>
      </c>
      <c r="L22" s="12">
        <f>SUM(L20:L21)</f>
        <v>1814</v>
      </c>
      <c r="M22" s="13">
        <f>SUM(M20:M21)</f>
        <v>2027</v>
      </c>
      <c r="O22" s="14" t="s">
        <v>123</v>
      </c>
      <c r="P22" s="2"/>
    </row>
    <row r="23" spans="1:16" ht="16.5" customHeight="1">
      <c r="A23" s="23" t="s">
        <v>25</v>
      </c>
      <c r="B23" s="23"/>
      <c r="C23" s="23"/>
      <c r="D23" s="23"/>
      <c r="E23" s="23"/>
      <c r="F23" s="23"/>
      <c r="G23" s="23"/>
      <c r="H23" s="23"/>
      <c r="I23" s="12"/>
      <c r="J23" s="13"/>
      <c r="L23" s="12"/>
      <c r="M23" s="13"/>
      <c r="O23" s="14"/>
      <c r="P23" s="2"/>
    </row>
    <row r="24" spans="1:16" ht="12.75" customHeight="1">
      <c r="A24" s="11" t="s">
        <v>21</v>
      </c>
      <c r="B24" s="11"/>
      <c r="C24" s="11"/>
      <c r="D24" s="11"/>
      <c r="E24" s="11"/>
      <c r="F24" s="11"/>
      <c r="G24" s="11"/>
      <c r="H24" s="11"/>
      <c r="I24" s="12">
        <v>245</v>
      </c>
      <c r="J24" s="13">
        <v>312</v>
      </c>
      <c r="L24" s="12">
        <v>101</v>
      </c>
      <c r="M24" s="13">
        <v>144</v>
      </c>
      <c r="O24" s="14" t="s">
        <v>124</v>
      </c>
      <c r="P24" s="2"/>
    </row>
    <row r="25" spans="1:16" ht="12.75" customHeight="1">
      <c r="A25" s="11" t="s">
        <v>26</v>
      </c>
      <c r="B25" s="11"/>
      <c r="C25" s="11"/>
      <c r="D25" s="11"/>
      <c r="E25" s="11"/>
      <c r="F25" s="11"/>
      <c r="G25" s="11"/>
      <c r="H25" s="11"/>
      <c r="I25" s="12">
        <v>-256</v>
      </c>
      <c r="J25" s="13">
        <v>375</v>
      </c>
      <c r="L25" s="12">
        <v>-344</v>
      </c>
      <c r="M25" s="13">
        <v>88</v>
      </c>
      <c r="O25" s="14" t="s">
        <v>124</v>
      </c>
      <c r="P25" s="2"/>
    </row>
    <row r="26" spans="1:16" ht="12.75" customHeight="1">
      <c r="A26" s="11" t="s">
        <v>27</v>
      </c>
      <c r="B26" s="11"/>
      <c r="C26" s="11"/>
      <c r="D26" s="11"/>
      <c r="E26" s="11"/>
      <c r="F26" s="11"/>
      <c r="G26" s="11"/>
      <c r="H26" s="11"/>
      <c r="I26" s="12">
        <v>-79</v>
      </c>
      <c r="J26" s="13">
        <v>-89</v>
      </c>
      <c r="L26" s="12">
        <v>-555</v>
      </c>
      <c r="M26" s="13">
        <v>476</v>
      </c>
      <c r="O26" s="14" t="s">
        <v>124</v>
      </c>
      <c r="P26" s="2"/>
    </row>
    <row r="27" spans="1:16" ht="13.5" customHeight="1">
      <c r="A27" s="11" t="s">
        <v>28</v>
      </c>
      <c r="B27" s="11"/>
      <c r="C27" s="11"/>
      <c r="D27" s="11"/>
      <c r="E27" s="11"/>
      <c r="F27" s="11"/>
      <c r="G27" s="11"/>
      <c r="H27" s="11"/>
      <c r="I27" s="12">
        <v>-4</v>
      </c>
      <c r="J27" s="13">
        <v>25</v>
      </c>
      <c r="L27" s="12">
        <v>-28</v>
      </c>
      <c r="M27" s="13">
        <v>24</v>
      </c>
      <c r="O27" s="14" t="s">
        <v>124</v>
      </c>
      <c r="P27" s="2"/>
    </row>
    <row r="28" spans="1:16" ht="13.5" customHeight="1">
      <c r="A28" s="24" t="s">
        <v>29</v>
      </c>
      <c r="B28" s="11"/>
      <c r="C28" s="11"/>
      <c r="D28" s="11"/>
      <c r="E28" s="11"/>
      <c r="F28" s="11"/>
      <c r="G28" s="11"/>
      <c r="H28" s="11"/>
      <c r="I28" s="12">
        <v>-179</v>
      </c>
      <c r="J28" s="13">
        <v>0</v>
      </c>
      <c r="L28" s="12">
        <v>-137</v>
      </c>
      <c r="M28" s="13">
        <v>-42</v>
      </c>
      <c r="O28" s="14" t="s">
        <v>124</v>
      </c>
      <c r="P28" s="2"/>
    </row>
    <row r="29" spans="1:16" ht="13.5" customHeight="1">
      <c r="A29" s="24" t="s">
        <v>30</v>
      </c>
      <c r="B29" s="11"/>
      <c r="C29" s="11"/>
      <c r="D29" s="11"/>
      <c r="E29" s="11"/>
      <c r="F29" s="11"/>
      <c r="G29" s="11"/>
      <c r="H29" s="11"/>
      <c r="I29" s="12">
        <v>-110</v>
      </c>
      <c r="J29" s="13">
        <v>0</v>
      </c>
      <c r="L29" s="12">
        <v>-64</v>
      </c>
      <c r="M29" s="13">
        <v>-46</v>
      </c>
      <c r="O29" s="14" t="s">
        <v>124</v>
      </c>
      <c r="P29" s="2"/>
    </row>
    <row r="30" spans="1:16" ht="13.5" customHeight="1">
      <c r="A30" s="24" t="s">
        <v>31</v>
      </c>
      <c r="B30" s="11"/>
      <c r="C30" s="11"/>
      <c r="D30" s="11"/>
      <c r="E30" s="11"/>
      <c r="F30" s="11"/>
      <c r="G30" s="11"/>
      <c r="H30" s="11"/>
      <c r="I30" s="12">
        <v>-542</v>
      </c>
      <c r="J30" s="13">
        <v>0</v>
      </c>
      <c r="L30" s="12">
        <v>-542</v>
      </c>
      <c r="M30" s="13">
        <v>0</v>
      </c>
      <c r="O30" s="14" t="s">
        <v>124</v>
      </c>
      <c r="P30" s="2"/>
    </row>
    <row r="31" spans="1:16" ht="13.5" customHeight="1">
      <c r="A31" s="24" t="s">
        <v>32</v>
      </c>
      <c r="B31" s="11"/>
      <c r="C31" s="11"/>
      <c r="D31" s="11"/>
      <c r="E31" s="11"/>
      <c r="F31" s="11"/>
      <c r="G31" s="11"/>
      <c r="H31" s="11"/>
      <c r="I31" s="12">
        <v>-309</v>
      </c>
      <c r="J31" s="13">
        <v>0</v>
      </c>
      <c r="L31" s="12">
        <v>-309</v>
      </c>
      <c r="M31" s="13">
        <v>0</v>
      </c>
      <c r="O31" s="14" t="s">
        <v>124</v>
      </c>
      <c r="P31" s="2"/>
    </row>
    <row r="32" spans="1:16" ht="13.5" customHeight="1">
      <c r="A32" s="24" t="s">
        <v>33</v>
      </c>
      <c r="B32" s="11"/>
      <c r="C32" s="11"/>
      <c r="D32" s="11"/>
      <c r="E32" s="11"/>
      <c r="F32" s="11"/>
      <c r="G32" s="11"/>
      <c r="H32" s="11"/>
      <c r="I32" s="12">
        <v>-18</v>
      </c>
      <c r="J32" s="13">
        <v>-7</v>
      </c>
      <c r="L32" s="12">
        <v>-11</v>
      </c>
      <c r="M32" s="13">
        <v>-7</v>
      </c>
      <c r="O32" s="14" t="s">
        <v>124</v>
      </c>
      <c r="P32" s="2"/>
    </row>
    <row r="33" spans="1:16" ht="12.75" customHeight="1">
      <c r="A33" s="11" t="s">
        <v>34</v>
      </c>
      <c r="B33" s="11"/>
      <c r="C33" s="11"/>
      <c r="D33" s="11"/>
      <c r="E33" s="11"/>
      <c r="F33" s="11"/>
      <c r="G33" s="11"/>
      <c r="H33" s="11"/>
      <c r="I33" s="12">
        <v>0</v>
      </c>
      <c r="J33" s="13">
        <v>225</v>
      </c>
      <c r="L33" s="12">
        <v>0</v>
      </c>
      <c r="M33" s="13">
        <v>0</v>
      </c>
      <c r="O33" s="14" t="s">
        <v>124</v>
      </c>
      <c r="P33" s="2"/>
    </row>
    <row r="34" spans="1:16" ht="12.75" customHeight="1">
      <c r="A34" s="11" t="s">
        <v>35</v>
      </c>
      <c r="B34" s="11"/>
      <c r="C34" s="11"/>
      <c r="D34" s="11"/>
      <c r="E34" s="11"/>
      <c r="F34" s="11"/>
      <c r="G34" s="11"/>
      <c r="H34" s="11"/>
      <c r="I34" s="12"/>
      <c r="J34" s="13"/>
      <c r="L34" s="12"/>
      <c r="M34" s="13"/>
      <c r="O34" s="14"/>
      <c r="P34" s="2"/>
    </row>
    <row r="35" spans="1:16" ht="9" customHeight="1">
      <c r="A35" s="11"/>
      <c r="B35" s="11" t="s">
        <v>36</v>
      </c>
      <c r="C35" s="11"/>
      <c r="D35" s="11"/>
      <c r="E35" s="11"/>
      <c r="F35" s="11"/>
      <c r="G35" s="11"/>
      <c r="H35" s="11"/>
      <c r="I35" s="12">
        <v>0</v>
      </c>
      <c r="J35" s="13">
        <v>-150</v>
      </c>
      <c r="L35" s="12">
        <v>0</v>
      </c>
      <c r="M35" s="13">
        <v>0</v>
      </c>
      <c r="O35" s="14" t="s">
        <v>124</v>
      </c>
      <c r="P35" s="2"/>
    </row>
    <row r="36" spans="1:16" ht="12.75" customHeight="1">
      <c r="A36" s="11" t="s">
        <v>37</v>
      </c>
      <c r="B36" s="11"/>
      <c r="C36" s="11"/>
      <c r="D36" s="11"/>
      <c r="E36" s="11"/>
      <c r="F36" s="11"/>
      <c r="G36" s="11"/>
      <c r="H36" s="11"/>
      <c r="I36" s="12">
        <v>0</v>
      </c>
      <c r="J36" s="13">
        <v>-74</v>
      </c>
      <c r="L36" s="12">
        <v>0</v>
      </c>
      <c r="M36" s="13">
        <v>0</v>
      </c>
      <c r="O36" s="14" t="s">
        <v>124</v>
      </c>
      <c r="P36" s="2"/>
    </row>
    <row r="37" spans="1:16" ht="16.5" customHeight="1" thickBot="1">
      <c r="A37" s="29" t="s">
        <v>38</v>
      </c>
      <c r="B37" s="25"/>
      <c r="C37" s="25"/>
      <c r="D37" s="25"/>
      <c r="E37" s="25"/>
      <c r="F37" s="25"/>
      <c r="G37" s="25"/>
      <c r="H37" s="25"/>
      <c r="I37" s="26">
        <f>SUM(I22:I36)</f>
        <v>2589</v>
      </c>
      <c r="J37" s="27">
        <f>SUM(J22:J36)</f>
        <v>4536</v>
      </c>
      <c r="L37" s="26">
        <f>SUM(L22:L36)</f>
        <v>-75</v>
      </c>
      <c r="M37" s="27">
        <f>SUM(M22:M36)</f>
        <v>2664</v>
      </c>
      <c r="O37" s="28" t="s">
        <v>124</v>
      </c>
      <c r="P37" s="2"/>
    </row>
    <row r="38" ht="16.5" customHeight="1">
      <c r="P38" s="2"/>
    </row>
    <row r="39" spans="9:16" ht="12.75" customHeight="1">
      <c r="I39" s="51" t="s">
        <v>4</v>
      </c>
      <c r="J39" s="51"/>
      <c r="L39" s="51" t="s">
        <v>3</v>
      </c>
      <c r="M39" s="51"/>
      <c r="O39" s="5" t="s">
        <v>120</v>
      </c>
      <c r="P39" s="2"/>
    </row>
    <row r="40" spans="9:16" ht="12.75" customHeight="1">
      <c r="I40" s="6" t="str">
        <f>I5</f>
        <v>Sep 09</v>
      </c>
      <c r="J40" s="6" t="str">
        <f>J5</f>
        <v>Sep 08</v>
      </c>
      <c r="L40" s="6" t="str">
        <f>L5</f>
        <v>Sep 09</v>
      </c>
      <c r="M40" s="6" t="str">
        <f>M5</f>
        <v>Mar 09</v>
      </c>
      <c r="O40" s="5" t="s">
        <v>5</v>
      </c>
      <c r="P40" s="2"/>
    </row>
    <row r="41" spans="1:16" ht="12.75" customHeight="1">
      <c r="A41" s="8" t="s">
        <v>39</v>
      </c>
      <c r="B41" s="8"/>
      <c r="C41" s="8"/>
      <c r="D41" s="8"/>
      <c r="E41" s="8"/>
      <c r="F41" s="8"/>
      <c r="G41" s="8"/>
      <c r="H41" s="8"/>
      <c r="I41" s="9" t="s">
        <v>7</v>
      </c>
      <c r="J41" s="9" t="s">
        <v>7</v>
      </c>
      <c r="L41" s="9" t="s">
        <v>7</v>
      </c>
      <c r="M41" s="9" t="s">
        <v>7</v>
      </c>
      <c r="O41" s="10" t="s">
        <v>8</v>
      </c>
      <c r="P41" s="2"/>
    </row>
    <row r="42" spans="1:16" ht="12.75" customHeight="1">
      <c r="A42" s="11" t="s">
        <v>40</v>
      </c>
      <c r="B42" s="11"/>
      <c r="C42" s="11"/>
      <c r="D42" s="11"/>
      <c r="E42" s="11"/>
      <c r="F42" s="11"/>
      <c r="G42" s="11"/>
      <c r="H42" s="11"/>
      <c r="I42" s="12">
        <v>559357</v>
      </c>
      <c r="J42" s="13">
        <v>506508</v>
      </c>
      <c r="L42" s="12">
        <v>548735</v>
      </c>
      <c r="M42" s="13">
        <v>569979</v>
      </c>
      <c r="O42" s="14" t="s">
        <v>125</v>
      </c>
      <c r="P42" s="2"/>
    </row>
    <row r="43" spans="1:16" ht="12.75" customHeight="1">
      <c r="A43" s="11" t="s">
        <v>41</v>
      </c>
      <c r="B43" s="11"/>
      <c r="C43" s="11"/>
      <c r="D43" s="11"/>
      <c r="E43" s="11"/>
      <c r="F43" s="11"/>
      <c r="G43" s="11"/>
      <c r="H43" s="11"/>
      <c r="I43" s="12">
        <v>688690</v>
      </c>
      <c r="J43" s="13">
        <v>608429</v>
      </c>
      <c r="L43" s="12">
        <v>660466</v>
      </c>
      <c r="M43" s="13">
        <v>716914</v>
      </c>
      <c r="O43" s="14" t="s">
        <v>125</v>
      </c>
      <c r="P43" s="2"/>
    </row>
    <row r="44" spans="1:16" ht="12.75" customHeight="1">
      <c r="A44" s="11" t="s">
        <v>42</v>
      </c>
      <c r="B44" s="11"/>
      <c r="C44" s="11"/>
      <c r="D44" s="11"/>
      <c r="E44" s="11"/>
      <c r="F44" s="11"/>
      <c r="G44" s="11"/>
      <c r="H44" s="11"/>
      <c r="I44" s="12">
        <v>0</v>
      </c>
      <c r="J44" s="13">
        <v>130</v>
      </c>
      <c r="L44" s="12">
        <v>0</v>
      </c>
      <c r="M44" s="13">
        <v>0</v>
      </c>
      <c r="O44" s="14"/>
      <c r="P44" s="2"/>
    </row>
    <row r="45" spans="1:16" ht="12" customHeight="1">
      <c r="A45" s="11" t="s">
        <v>43</v>
      </c>
      <c r="B45" s="11"/>
      <c r="C45" s="11"/>
      <c r="D45" s="11"/>
      <c r="E45" s="11"/>
      <c r="F45" s="11"/>
      <c r="G45" s="11"/>
      <c r="H45" s="11"/>
      <c r="I45" s="12">
        <v>36494</v>
      </c>
      <c r="J45" s="13">
        <v>31103</v>
      </c>
      <c r="L45" s="12">
        <v>37092</v>
      </c>
      <c r="M45" s="13">
        <v>35896</v>
      </c>
      <c r="O45" s="14" t="s">
        <v>126</v>
      </c>
      <c r="P45" s="2"/>
    </row>
    <row r="46" spans="1:16" ht="12" customHeight="1">
      <c r="A46" s="11" t="s">
        <v>44</v>
      </c>
      <c r="B46" s="11"/>
      <c r="C46" s="11"/>
      <c r="D46" s="11"/>
      <c r="E46" s="11"/>
      <c r="F46" s="11"/>
      <c r="G46" s="11"/>
      <c r="H46" s="11"/>
      <c r="I46" s="12">
        <v>15</v>
      </c>
      <c r="J46" s="13">
        <v>164</v>
      </c>
      <c r="L46" s="12">
        <v>-24</v>
      </c>
      <c r="M46" s="13">
        <v>54</v>
      </c>
      <c r="O46" s="14" t="s">
        <v>126</v>
      </c>
      <c r="P46" s="2"/>
    </row>
    <row r="47" spans="1:16" ht="12" customHeight="1">
      <c r="A47" s="11" t="s">
        <v>45</v>
      </c>
      <c r="B47" s="11"/>
      <c r="C47" s="11"/>
      <c r="D47" s="11"/>
      <c r="E47" s="11"/>
      <c r="F47" s="11"/>
      <c r="G47" s="11"/>
      <c r="H47" s="11"/>
      <c r="I47" s="12">
        <v>975</v>
      </c>
      <c r="J47" s="13">
        <v>975</v>
      </c>
      <c r="L47" s="12">
        <v>975</v>
      </c>
      <c r="M47" s="13">
        <v>975</v>
      </c>
      <c r="O47" s="14" t="s">
        <v>126</v>
      </c>
      <c r="P47" s="2"/>
    </row>
    <row r="48" spans="1:16" ht="12" customHeight="1">
      <c r="A48" s="11" t="s">
        <v>46</v>
      </c>
      <c r="B48" s="11"/>
      <c r="C48" s="11"/>
      <c r="D48" s="11"/>
      <c r="E48" s="11"/>
      <c r="F48" s="11"/>
      <c r="G48" s="11"/>
      <c r="H48" s="11"/>
      <c r="I48" s="12">
        <v>1014</v>
      </c>
      <c r="J48" s="13">
        <v>1014</v>
      </c>
      <c r="L48" s="12">
        <v>1014</v>
      </c>
      <c r="M48" s="13">
        <v>1014</v>
      </c>
      <c r="O48" s="14" t="s">
        <v>126</v>
      </c>
      <c r="P48" s="2"/>
    </row>
    <row r="49" spans="1:16" ht="12" customHeight="1">
      <c r="A49" s="11" t="s">
        <v>47</v>
      </c>
      <c r="B49" s="11"/>
      <c r="C49" s="11"/>
      <c r="D49" s="11"/>
      <c r="E49" s="11"/>
      <c r="F49" s="11"/>
      <c r="G49" s="11"/>
      <c r="H49" s="11"/>
      <c r="I49" s="12">
        <v>1945</v>
      </c>
      <c r="J49" s="13">
        <v>1945</v>
      </c>
      <c r="L49" s="12">
        <v>1945</v>
      </c>
      <c r="M49" s="13">
        <v>1945</v>
      </c>
      <c r="O49" s="14" t="s">
        <v>126</v>
      </c>
      <c r="P49" s="2"/>
    </row>
    <row r="50" spans="1:16" ht="12" customHeight="1">
      <c r="A50" s="11" t="s">
        <v>48</v>
      </c>
      <c r="B50" s="11"/>
      <c r="C50" s="11"/>
      <c r="D50" s="11"/>
      <c r="E50" s="11"/>
      <c r="F50" s="11"/>
      <c r="G50" s="11"/>
      <c r="H50" s="11"/>
      <c r="I50" s="12">
        <v>397</v>
      </c>
      <c r="J50" s="13">
        <v>397</v>
      </c>
      <c r="L50" s="12">
        <v>397</v>
      </c>
      <c r="M50" s="13">
        <v>397</v>
      </c>
      <c r="O50" s="14" t="s">
        <v>126</v>
      </c>
      <c r="P50" s="2"/>
    </row>
    <row r="51" spans="1:16" ht="12" customHeight="1">
      <c r="A51" s="24" t="s">
        <v>49</v>
      </c>
      <c r="B51" s="11"/>
      <c r="C51" s="11"/>
      <c r="D51" s="11"/>
      <c r="E51" s="11"/>
      <c r="F51" s="11"/>
      <c r="G51" s="11"/>
      <c r="H51" s="11"/>
      <c r="I51" s="12">
        <v>380</v>
      </c>
      <c r="J51" s="13">
        <v>193</v>
      </c>
      <c r="L51" s="12">
        <v>380</v>
      </c>
      <c r="M51" s="13">
        <v>380</v>
      </c>
      <c r="O51" s="14" t="s">
        <v>126</v>
      </c>
      <c r="P51" s="2"/>
    </row>
    <row r="52" spans="1:16" ht="12" customHeight="1">
      <c r="A52" s="24" t="s">
        <v>50</v>
      </c>
      <c r="B52" s="11"/>
      <c r="C52" s="11"/>
      <c r="D52" s="11"/>
      <c r="E52" s="11"/>
      <c r="F52" s="11"/>
      <c r="G52" s="11"/>
      <c r="H52" s="11"/>
      <c r="I52" s="12">
        <v>53</v>
      </c>
      <c r="J52" s="13">
        <v>0</v>
      </c>
      <c r="L52" s="12">
        <v>106</v>
      </c>
      <c r="M52" s="13">
        <v>0</v>
      </c>
      <c r="O52" s="14" t="s">
        <v>126</v>
      </c>
      <c r="P52" s="2"/>
    </row>
    <row r="53" spans="1:16" ht="12" customHeight="1">
      <c r="A53" s="15" t="s">
        <v>51</v>
      </c>
      <c r="B53" s="15"/>
      <c r="C53" s="15"/>
      <c r="D53" s="15"/>
      <c r="E53" s="15"/>
      <c r="F53" s="15"/>
      <c r="G53" s="15"/>
      <c r="H53" s="15"/>
      <c r="I53" s="16">
        <v>919</v>
      </c>
      <c r="J53" s="17">
        <v>1035</v>
      </c>
      <c r="L53" s="16">
        <v>909</v>
      </c>
      <c r="M53" s="17">
        <v>892</v>
      </c>
      <c r="O53" s="18"/>
      <c r="P53" s="2"/>
    </row>
    <row r="54" ht="12.75" customHeight="1">
      <c r="P54" s="2"/>
    </row>
    <row r="55" spans="1:16" ht="11.25" customHeight="1">
      <c r="A55" s="8" t="s">
        <v>52</v>
      </c>
      <c r="B55" s="8"/>
      <c r="C55" s="8"/>
      <c r="D55" s="8"/>
      <c r="E55" s="8"/>
      <c r="F55" s="8"/>
      <c r="G55" s="8"/>
      <c r="H55" s="8"/>
      <c r="I55" s="8"/>
      <c r="J55" s="8"/>
      <c r="L55" s="8"/>
      <c r="M55" s="8"/>
      <c r="O55" s="8"/>
      <c r="P55" s="2"/>
    </row>
    <row r="56" spans="1:16" ht="12" customHeight="1">
      <c r="A56" s="11" t="s">
        <v>53</v>
      </c>
      <c r="B56" s="11"/>
      <c r="C56" s="11"/>
      <c r="D56" s="11"/>
      <c r="E56" s="11"/>
      <c r="F56" s="11"/>
      <c r="G56" s="11"/>
      <c r="H56" s="11"/>
      <c r="I56" s="12">
        <v>1876821</v>
      </c>
      <c r="J56" s="13">
        <v>1607650</v>
      </c>
      <c r="L56" s="12">
        <v>1936668</v>
      </c>
      <c r="M56" s="13">
        <v>1813020.8214043076</v>
      </c>
      <c r="O56" s="14" t="s">
        <v>127</v>
      </c>
      <c r="P56" s="2"/>
    </row>
    <row r="57" spans="1:16" ht="12" customHeight="1">
      <c r="A57" s="11" t="s">
        <v>54</v>
      </c>
      <c r="B57" s="11"/>
      <c r="C57" s="11"/>
      <c r="D57" s="11"/>
      <c r="E57" s="11"/>
      <c r="F57" s="11"/>
      <c r="G57" s="11"/>
      <c r="H57" s="11"/>
      <c r="I57" s="12">
        <v>1891277</v>
      </c>
      <c r="J57" s="13">
        <v>1619414</v>
      </c>
      <c r="L57" s="12">
        <v>1954009</v>
      </c>
      <c r="M57" s="13">
        <v>1857283.6342416457</v>
      </c>
      <c r="O57" s="14" t="s">
        <v>127</v>
      </c>
      <c r="P57" s="2"/>
    </row>
    <row r="58" spans="1:16" ht="12" customHeight="1">
      <c r="A58" s="24" t="s">
        <v>55</v>
      </c>
      <c r="B58" s="11"/>
      <c r="C58" s="11"/>
      <c r="D58" s="11"/>
      <c r="E58" s="11"/>
      <c r="F58" s="11"/>
      <c r="G58" s="11"/>
      <c r="H58" s="11"/>
      <c r="I58" s="12">
        <v>28</v>
      </c>
      <c r="J58" s="13">
        <v>0</v>
      </c>
      <c r="L58" s="12">
        <v>15</v>
      </c>
      <c r="M58" s="13">
        <v>13</v>
      </c>
      <c r="O58" s="50" t="s">
        <v>128</v>
      </c>
      <c r="P58" s="2"/>
    </row>
    <row r="59" spans="1:16" ht="12" customHeight="1">
      <c r="A59" s="30" t="s">
        <v>56</v>
      </c>
      <c r="B59" s="15"/>
      <c r="C59" s="15"/>
      <c r="D59" s="15"/>
      <c r="E59" s="15"/>
      <c r="F59" s="15"/>
      <c r="G59" s="15"/>
      <c r="H59" s="15"/>
      <c r="I59" s="16">
        <v>36</v>
      </c>
      <c r="J59" s="17">
        <v>0</v>
      </c>
      <c r="L59" s="16">
        <v>16</v>
      </c>
      <c r="M59" s="17">
        <v>20</v>
      </c>
      <c r="O59" s="18" t="s">
        <v>128</v>
      </c>
      <c r="P59" s="2"/>
    </row>
    <row r="60" ht="12.75" customHeight="1">
      <c r="P60" s="2"/>
    </row>
    <row r="61" spans="1:16" ht="11.25" customHeight="1">
      <c r="A61" s="8" t="s">
        <v>57</v>
      </c>
      <c r="B61" s="8"/>
      <c r="C61" s="8"/>
      <c r="D61" s="8"/>
      <c r="E61" s="8"/>
      <c r="F61" s="8"/>
      <c r="G61" s="8"/>
      <c r="H61" s="8"/>
      <c r="I61" s="8"/>
      <c r="J61" s="8"/>
      <c r="L61" s="8"/>
      <c r="M61" s="8"/>
      <c r="O61" s="8"/>
      <c r="P61" s="2"/>
    </row>
    <row r="62" spans="1:16" ht="12" customHeight="1">
      <c r="A62" s="11" t="s">
        <v>53</v>
      </c>
      <c r="B62" s="11"/>
      <c r="C62" s="11"/>
      <c r="D62" s="11"/>
      <c r="E62" s="11"/>
      <c r="F62" s="11"/>
      <c r="G62" s="11"/>
      <c r="H62" s="11"/>
      <c r="I62" s="12">
        <v>1922189</v>
      </c>
      <c r="J62" s="13">
        <v>1642935</v>
      </c>
      <c r="L62" s="12">
        <v>1984974</v>
      </c>
      <c r="M62" s="13">
        <v>1859065.8614043077</v>
      </c>
      <c r="O62" s="14" t="s">
        <v>128</v>
      </c>
      <c r="P62" s="2"/>
    </row>
    <row r="63" spans="1:16" ht="12" customHeight="1">
      <c r="A63" s="15" t="s">
        <v>54</v>
      </c>
      <c r="B63" s="15"/>
      <c r="C63" s="15"/>
      <c r="D63" s="15"/>
      <c r="E63" s="15"/>
      <c r="F63" s="15"/>
      <c r="G63" s="15"/>
      <c r="H63" s="15"/>
      <c r="I63" s="16">
        <v>1949318</v>
      </c>
      <c r="J63" s="17">
        <v>1650213</v>
      </c>
      <c r="L63" s="16">
        <v>2015500</v>
      </c>
      <c r="M63" s="17">
        <v>1893962.6342416457</v>
      </c>
      <c r="O63" s="18" t="s">
        <v>128</v>
      </c>
      <c r="P63" s="2"/>
    </row>
    <row r="64" ht="12" customHeight="1">
      <c r="P64" s="2"/>
    </row>
    <row r="65" spans="1:16" ht="11.25" customHeight="1">
      <c r="A65" s="8" t="s">
        <v>58</v>
      </c>
      <c r="B65" s="8"/>
      <c r="C65" s="8"/>
      <c r="D65" s="8"/>
      <c r="E65" s="8"/>
      <c r="F65" s="8"/>
      <c r="G65" s="8"/>
      <c r="H65" s="8"/>
      <c r="I65" s="8"/>
      <c r="J65" s="8"/>
      <c r="L65" s="8"/>
      <c r="M65" s="8"/>
      <c r="O65" s="8"/>
      <c r="P65" s="2"/>
    </row>
    <row r="66" spans="1:16" ht="12" customHeight="1">
      <c r="A66" s="11" t="s">
        <v>59</v>
      </c>
      <c r="B66" s="11"/>
      <c r="C66" s="11"/>
      <c r="D66" s="11"/>
      <c r="E66" s="11"/>
      <c r="F66" s="11"/>
      <c r="G66" s="11"/>
      <c r="H66" s="11"/>
      <c r="I66" s="12">
        <v>2095595</v>
      </c>
      <c r="J66" s="13">
        <v>1717627</v>
      </c>
      <c r="L66" s="12">
        <v>2095595</v>
      </c>
      <c r="M66" s="13">
        <v>1918282</v>
      </c>
      <c r="O66" s="14" t="s">
        <v>129</v>
      </c>
      <c r="P66" s="2"/>
    </row>
    <row r="67" spans="1:16" ht="12" customHeight="1">
      <c r="A67" s="11" t="s">
        <v>60</v>
      </c>
      <c r="B67" s="11"/>
      <c r="C67" s="11"/>
      <c r="D67" s="11"/>
      <c r="E67" s="11"/>
      <c r="F67" s="11"/>
      <c r="G67" s="11"/>
      <c r="H67" s="11"/>
      <c r="I67" s="12">
        <v>203</v>
      </c>
      <c r="J67" s="13">
        <v>225</v>
      </c>
      <c r="L67" s="12">
        <v>203</v>
      </c>
      <c r="M67" s="13">
        <v>207</v>
      </c>
      <c r="O67" s="14" t="s">
        <v>129</v>
      </c>
      <c r="P67" s="2"/>
    </row>
    <row r="68" spans="1:16" ht="12" customHeight="1">
      <c r="A68" s="11" t="s">
        <v>62</v>
      </c>
      <c r="B68" s="11"/>
      <c r="C68" s="11"/>
      <c r="D68" s="11"/>
      <c r="E68" s="11"/>
      <c r="F68" s="11"/>
      <c r="G68" s="11"/>
      <c r="H68" s="11"/>
      <c r="I68" s="12">
        <v>146</v>
      </c>
      <c r="J68" s="13">
        <v>194</v>
      </c>
      <c r="L68" s="12">
        <v>73</v>
      </c>
      <c r="M68" s="13">
        <v>73</v>
      </c>
      <c r="O68" s="14" t="s">
        <v>130</v>
      </c>
      <c r="P68" s="2"/>
    </row>
    <row r="69" spans="1:16" ht="12" customHeight="1">
      <c r="A69" s="11" t="s">
        <v>63</v>
      </c>
      <c r="B69" s="11"/>
      <c r="C69" s="11"/>
      <c r="D69" s="11"/>
      <c r="E69" s="11"/>
      <c r="F69" s="11"/>
      <c r="G69" s="11"/>
      <c r="H69" s="11"/>
      <c r="I69" s="12">
        <v>37835</v>
      </c>
      <c r="J69" s="13">
        <v>32846</v>
      </c>
      <c r="L69" s="12">
        <v>37835</v>
      </c>
      <c r="M69" s="13">
        <v>36401</v>
      </c>
      <c r="O69" s="14" t="s">
        <v>131</v>
      </c>
      <c r="P69" s="2"/>
    </row>
    <row r="70" spans="1:16" ht="12" customHeight="1">
      <c r="A70" s="11" t="s">
        <v>64</v>
      </c>
      <c r="B70" s="11"/>
      <c r="C70" s="11"/>
      <c r="D70" s="11"/>
      <c r="E70" s="11"/>
      <c r="F70" s="11"/>
      <c r="G70" s="11"/>
      <c r="H70" s="11"/>
      <c r="I70" s="12">
        <v>20</v>
      </c>
      <c r="J70" s="13">
        <v>56</v>
      </c>
      <c r="L70" s="12">
        <v>20</v>
      </c>
      <c r="M70" s="13">
        <v>-2</v>
      </c>
      <c r="O70" s="14" t="s">
        <v>131</v>
      </c>
      <c r="P70" s="2"/>
    </row>
    <row r="71" spans="1:16" ht="12" customHeight="1">
      <c r="A71" s="11" t="s">
        <v>65</v>
      </c>
      <c r="B71" s="11"/>
      <c r="C71" s="11"/>
      <c r="D71" s="11"/>
      <c r="E71" s="11"/>
      <c r="F71" s="11"/>
      <c r="G71" s="11"/>
      <c r="H71" s="11"/>
      <c r="I71" s="12">
        <v>1945</v>
      </c>
      <c r="J71" s="13">
        <v>1945</v>
      </c>
      <c r="L71" s="12">
        <v>1945</v>
      </c>
      <c r="M71" s="13">
        <v>1945</v>
      </c>
      <c r="O71" s="14" t="s">
        <v>132</v>
      </c>
      <c r="P71" s="2"/>
    </row>
    <row r="72" spans="1:16" ht="12" customHeight="1">
      <c r="A72" s="11" t="s">
        <v>66</v>
      </c>
      <c r="B72" s="11"/>
      <c r="C72" s="11"/>
      <c r="D72" s="11"/>
      <c r="E72" s="11"/>
      <c r="F72" s="11"/>
      <c r="G72" s="11"/>
      <c r="H72" s="11"/>
      <c r="I72" s="12">
        <v>975</v>
      </c>
      <c r="J72" s="13">
        <v>975</v>
      </c>
      <c r="L72" s="12">
        <v>975</v>
      </c>
      <c r="M72" s="13">
        <v>975</v>
      </c>
      <c r="O72" s="14" t="s">
        <v>132</v>
      </c>
      <c r="P72" s="2"/>
    </row>
    <row r="73" spans="1:16" ht="12" customHeight="1">
      <c r="A73" s="11" t="s">
        <v>67</v>
      </c>
      <c r="B73" s="11"/>
      <c r="C73" s="11"/>
      <c r="D73" s="11"/>
      <c r="E73" s="11"/>
      <c r="F73" s="11"/>
      <c r="G73" s="11"/>
      <c r="H73" s="11"/>
      <c r="I73" s="12">
        <v>1014</v>
      </c>
      <c r="J73" s="13">
        <v>1014</v>
      </c>
      <c r="L73" s="12">
        <v>1014</v>
      </c>
      <c r="M73" s="13">
        <v>1014</v>
      </c>
      <c r="O73" s="14" t="s">
        <v>132</v>
      </c>
      <c r="P73" s="2"/>
    </row>
    <row r="74" spans="1:16" ht="12" customHeight="1">
      <c r="A74" s="11" t="s">
        <v>68</v>
      </c>
      <c r="B74" s="11"/>
      <c r="C74" s="11"/>
      <c r="D74" s="11"/>
      <c r="E74" s="11"/>
      <c r="F74" s="11"/>
      <c r="G74" s="11"/>
      <c r="H74" s="11"/>
      <c r="I74" s="12">
        <v>397</v>
      </c>
      <c r="J74" s="13">
        <v>397</v>
      </c>
      <c r="L74" s="12">
        <v>397</v>
      </c>
      <c r="M74" s="13">
        <v>397</v>
      </c>
      <c r="O74" s="14" t="s">
        <v>132</v>
      </c>
      <c r="P74" s="2"/>
    </row>
    <row r="75" spans="1:16" ht="12" customHeight="1">
      <c r="A75" s="24" t="s">
        <v>69</v>
      </c>
      <c r="B75" s="11"/>
      <c r="C75" s="11"/>
      <c r="D75" s="11"/>
      <c r="E75" s="11"/>
      <c r="F75" s="11"/>
      <c r="G75" s="11"/>
      <c r="H75" s="11"/>
      <c r="I75" s="12">
        <v>380</v>
      </c>
      <c r="J75" s="13">
        <v>380</v>
      </c>
      <c r="L75" s="12">
        <v>380</v>
      </c>
      <c r="M75" s="13">
        <v>380</v>
      </c>
      <c r="O75" s="14" t="s">
        <v>132</v>
      </c>
      <c r="P75" s="2"/>
    </row>
    <row r="76" spans="1:16" ht="12" customHeight="1">
      <c r="A76" s="24" t="s">
        <v>70</v>
      </c>
      <c r="B76" s="11"/>
      <c r="C76" s="11"/>
      <c r="D76" s="11"/>
      <c r="E76" s="11"/>
      <c r="F76" s="11"/>
      <c r="G76" s="11"/>
      <c r="H76" s="11"/>
      <c r="I76" s="12">
        <v>203</v>
      </c>
      <c r="J76" s="13">
        <v>0</v>
      </c>
      <c r="L76" s="12">
        <v>203</v>
      </c>
      <c r="M76" s="13">
        <v>0</v>
      </c>
      <c r="O76" s="14" t="s">
        <v>132</v>
      </c>
      <c r="P76" s="2"/>
    </row>
    <row r="77" spans="1:16" ht="12" customHeight="1">
      <c r="A77" s="11" t="s">
        <v>71</v>
      </c>
      <c r="B77" s="11"/>
      <c r="C77" s="11"/>
      <c r="D77" s="11"/>
      <c r="E77" s="11"/>
      <c r="F77" s="11"/>
      <c r="G77" s="11"/>
      <c r="H77" s="11"/>
      <c r="I77" s="12">
        <v>6243</v>
      </c>
      <c r="J77" s="13">
        <v>6335</v>
      </c>
      <c r="L77" s="12">
        <v>6243</v>
      </c>
      <c r="M77" s="13">
        <v>6478</v>
      </c>
      <c r="O77" s="50" t="s">
        <v>135</v>
      </c>
      <c r="P77" s="2"/>
    </row>
    <row r="78" spans="1:16" ht="12.75">
      <c r="A78" s="15" t="s">
        <v>72</v>
      </c>
      <c r="B78" s="15"/>
      <c r="C78" s="15"/>
      <c r="D78" s="15"/>
      <c r="E78" s="15"/>
      <c r="F78" s="15"/>
      <c r="G78" s="15"/>
      <c r="H78" s="15"/>
      <c r="I78" s="16">
        <v>39277</v>
      </c>
      <c r="J78" s="17">
        <v>39438</v>
      </c>
      <c r="L78" s="16">
        <v>38958</v>
      </c>
      <c r="M78" s="17">
        <v>39578</v>
      </c>
      <c r="O78" s="18" t="s">
        <v>133</v>
      </c>
      <c r="P78" s="2"/>
    </row>
    <row r="79" ht="12" customHeight="1">
      <c r="P79" s="2"/>
    </row>
    <row r="80" spans="1:16" ht="11.25" customHeight="1">
      <c r="A80" s="8" t="s">
        <v>73</v>
      </c>
      <c r="B80" s="8"/>
      <c r="C80" s="8"/>
      <c r="D80" s="8"/>
      <c r="E80" s="8"/>
      <c r="F80" s="8"/>
      <c r="G80" s="8"/>
      <c r="H80" s="8"/>
      <c r="I80" s="8"/>
      <c r="J80" s="8"/>
      <c r="L80" s="8"/>
      <c r="M80" s="8"/>
      <c r="O80" s="8"/>
      <c r="P80" s="2"/>
    </row>
    <row r="81" spans="1:16" ht="12.75">
      <c r="A81" s="11" t="s">
        <v>74</v>
      </c>
      <c r="B81" s="11"/>
      <c r="C81" s="11"/>
      <c r="D81" s="11"/>
      <c r="E81" s="11"/>
      <c r="F81" s="11"/>
      <c r="G81" s="11"/>
      <c r="H81" s="11"/>
      <c r="I81" s="12">
        <f>-I11</f>
        <v>7580</v>
      </c>
      <c r="J81" s="13">
        <f>-J11</f>
        <v>7276</v>
      </c>
      <c r="L81" s="12">
        <f>-L11</f>
        <v>3810</v>
      </c>
      <c r="M81" s="13">
        <v>3770</v>
      </c>
      <c r="O81" s="14" t="s">
        <v>134</v>
      </c>
      <c r="P81" s="2"/>
    </row>
    <row r="82" spans="1:16" ht="12.75">
      <c r="A82" s="11" t="s">
        <v>75</v>
      </c>
      <c r="B82" s="11"/>
      <c r="C82" s="11"/>
      <c r="D82" s="11"/>
      <c r="E82" s="11"/>
      <c r="F82" s="11"/>
      <c r="G82" s="11"/>
      <c r="H82" s="11"/>
      <c r="I82" s="12">
        <v>661</v>
      </c>
      <c r="J82" s="13">
        <v>681</v>
      </c>
      <c r="L82" s="12">
        <v>331</v>
      </c>
      <c r="M82" s="13">
        <v>330</v>
      </c>
      <c r="O82" s="14" t="s">
        <v>134</v>
      </c>
      <c r="P82" s="2"/>
    </row>
    <row r="83" spans="1:16" ht="12.75">
      <c r="A83" s="11" t="s">
        <v>76</v>
      </c>
      <c r="B83" s="11"/>
      <c r="C83" s="11"/>
      <c r="D83" s="11"/>
      <c r="E83" s="11"/>
      <c r="F83" s="11"/>
      <c r="G83" s="11"/>
      <c r="H83" s="11"/>
      <c r="I83" s="12">
        <v>74</v>
      </c>
      <c r="J83" s="13">
        <v>79</v>
      </c>
      <c r="L83" s="12">
        <v>36</v>
      </c>
      <c r="M83" s="13">
        <v>38</v>
      </c>
      <c r="O83" s="14" t="s">
        <v>134</v>
      </c>
      <c r="P83" s="2"/>
    </row>
    <row r="84" spans="1:16" ht="12.75">
      <c r="A84" s="11" t="s">
        <v>77</v>
      </c>
      <c r="B84" s="11"/>
      <c r="C84" s="11"/>
      <c r="D84" s="11"/>
      <c r="E84" s="11"/>
      <c r="F84" s="11"/>
      <c r="G84" s="11"/>
      <c r="H84" s="11"/>
      <c r="I84" s="12">
        <f>I7</f>
        <v>12072</v>
      </c>
      <c r="J84" s="13">
        <f>J7</f>
        <v>11142</v>
      </c>
      <c r="L84" s="12">
        <f>L7</f>
        <v>6188</v>
      </c>
      <c r="M84" s="13">
        <v>5884</v>
      </c>
      <c r="O84" s="14" t="s">
        <v>134</v>
      </c>
      <c r="P84" s="2"/>
    </row>
    <row r="85" spans="1:16" ht="12.75">
      <c r="A85" s="15" t="s">
        <v>78</v>
      </c>
      <c r="B85" s="15"/>
      <c r="C85" s="15"/>
      <c r="D85" s="15"/>
      <c r="E85" s="15"/>
      <c r="F85" s="15"/>
      <c r="G85" s="15"/>
      <c r="H85" s="15"/>
      <c r="I85" s="16">
        <f>I8</f>
        <v>3766</v>
      </c>
      <c r="J85" s="17">
        <f>J8</f>
        <v>3015</v>
      </c>
      <c r="L85" s="16">
        <f>L8</f>
        <v>1675</v>
      </c>
      <c r="M85" s="17">
        <v>2091</v>
      </c>
      <c r="O85" s="18" t="s">
        <v>134</v>
      </c>
      <c r="P85" s="2"/>
    </row>
  </sheetData>
  <mergeCells count="4">
    <mergeCell ref="I4:J4"/>
    <mergeCell ref="L4:M4"/>
    <mergeCell ref="I39:J39"/>
    <mergeCell ref="L39:M39"/>
  </mergeCells>
  <printOptions/>
  <pageMargins left="0.7480314960629921" right="0.4724409448818898" top="0.6299212598425197" bottom="0.5511811023622047" header="0.35433070866141736" footer="0.2755905511811024"/>
  <pageSetup horizontalDpi="600" verticalDpi="600" orientation="portrait" paperSize="9" r:id="rId2"/>
  <rowBreaks count="1" manualBreakCount="1">
    <brk id="38" max="14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>
    <tabColor indexed="38"/>
  </sheetPr>
  <dimension ref="A1:G67"/>
  <sheetViews>
    <sheetView showGridLines="0" workbookViewId="0" topLeftCell="A1">
      <selection activeCell="J27" sqref="J27"/>
    </sheetView>
  </sheetViews>
  <sheetFormatPr defaultColWidth="9.140625" defaultRowHeight="12.75"/>
  <cols>
    <col min="1" max="1" width="2.28125" style="0" customWidth="1"/>
    <col min="2" max="2" width="51.00390625" style="0" customWidth="1"/>
    <col min="3" max="3" width="8.7109375" style="0" customWidth="1"/>
    <col min="4" max="4" width="8.8515625" style="0" customWidth="1"/>
    <col min="5" max="5" width="1.421875" style="49" customWidth="1"/>
    <col min="6" max="6" width="8.7109375" style="0" customWidth="1"/>
    <col min="7" max="7" width="9.28125" style="0" customWidth="1"/>
  </cols>
  <sheetData>
    <row r="1" ht="19.5" customHeight="1">
      <c r="A1" s="1" t="s">
        <v>0</v>
      </c>
    </row>
    <row r="2" ht="12.75">
      <c r="A2" s="3" t="s">
        <v>1</v>
      </c>
    </row>
    <row r="3" ht="19.5" customHeight="1">
      <c r="A3" s="4" t="s">
        <v>79</v>
      </c>
    </row>
    <row r="4" spans="3:7" ht="9.75" customHeight="1">
      <c r="C4" s="51" t="s">
        <v>4</v>
      </c>
      <c r="D4" s="51"/>
      <c r="F4" s="51" t="s">
        <v>3</v>
      </c>
      <c r="G4" s="51"/>
    </row>
    <row r="5" spans="3:7" ht="9.75" customHeight="1">
      <c r="C5" s="6" t="str">
        <f>KPM_Input!I5</f>
        <v>Sep 09</v>
      </c>
      <c r="D5" s="6" t="str">
        <f>KPM_Input!J5</f>
        <v>Sep 08</v>
      </c>
      <c r="F5" s="6" t="str">
        <f>KPM_Input!L5</f>
        <v>Sep 09</v>
      </c>
      <c r="G5" s="6" t="str">
        <f>KPM_Input!M5</f>
        <v>Mar 09</v>
      </c>
    </row>
    <row r="6" spans="1:7" ht="9.75" customHeight="1">
      <c r="A6" s="8" t="s">
        <v>80</v>
      </c>
      <c r="B6" s="8"/>
      <c r="C6" s="9" t="s">
        <v>7</v>
      </c>
      <c r="D6" s="9" t="s">
        <v>7</v>
      </c>
      <c r="F6" s="9" t="s">
        <v>7</v>
      </c>
      <c r="G6" s="9" t="s">
        <v>7</v>
      </c>
    </row>
    <row r="7" spans="1:7" ht="10.5" customHeight="1">
      <c r="A7" s="31" t="s">
        <v>81</v>
      </c>
      <c r="B7" s="31"/>
      <c r="C7" s="32">
        <f>+ROUND(C10/C13*100000,1)</f>
        <v>198.4</v>
      </c>
      <c r="D7" s="33">
        <f>ROUND(+D8/D13*100000,1)</f>
        <v>238.4</v>
      </c>
      <c r="F7" s="32">
        <f>+ROUND(F10/F13*100000,1)</f>
        <v>90.6</v>
      </c>
      <c r="G7" s="33">
        <f>ROUND(+G10/G13*100000,1)</f>
        <v>108.3</v>
      </c>
    </row>
    <row r="8" spans="1:7" ht="10.5" customHeight="1">
      <c r="A8" s="11" t="s">
        <v>82</v>
      </c>
      <c r="B8" s="31"/>
      <c r="C8" s="34">
        <f>KPM_Input!I20</f>
        <v>3841</v>
      </c>
      <c r="D8" s="13">
        <f>KPM_Input!J20</f>
        <v>3916</v>
      </c>
      <c r="F8" s="34">
        <f>KPM_Input!L20</f>
        <v>1814</v>
      </c>
      <c r="G8" s="13">
        <f>KPM_Input!M20</f>
        <v>2027</v>
      </c>
    </row>
    <row r="9" spans="1:7" ht="10.5" customHeight="1">
      <c r="A9" s="24" t="s">
        <v>83</v>
      </c>
      <c r="B9" s="37"/>
      <c r="C9" s="35">
        <f>-KPM_Input!I58</f>
        <v>-28</v>
      </c>
      <c r="D9" s="36">
        <f>-KPM_Input!J58</f>
        <v>0</v>
      </c>
      <c r="F9" s="35">
        <f>-KPM_Input!L58</f>
        <v>-15</v>
      </c>
      <c r="G9" s="36">
        <f>-KPM_Input!M58</f>
        <v>-13</v>
      </c>
    </row>
    <row r="10" spans="1:7" ht="10.5" customHeight="1">
      <c r="A10" s="24" t="s">
        <v>84</v>
      </c>
      <c r="B10" s="31"/>
      <c r="C10" s="34">
        <f>SUM(C8:C9)</f>
        <v>3813</v>
      </c>
      <c r="D10" s="13">
        <f>SUM(D8:D9)</f>
        <v>3916</v>
      </c>
      <c r="F10" s="34">
        <f>SUM(F8:F9)</f>
        <v>1799</v>
      </c>
      <c r="G10" s="13">
        <f>SUM(G8:G9)</f>
        <v>2014</v>
      </c>
    </row>
    <row r="11" spans="1:7" ht="10.5" customHeight="1">
      <c r="A11" s="24" t="s">
        <v>85</v>
      </c>
      <c r="B11" s="31"/>
      <c r="C11" s="35">
        <f>KPM_Input!I59</f>
        <v>36</v>
      </c>
      <c r="D11" s="36">
        <f>KPM_Input!J59</f>
        <v>0</v>
      </c>
      <c r="F11" s="35">
        <f>KPM_Input!L59</f>
        <v>16</v>
      </c>
      <c r="G11" s="36">
        <f>KPM_Input!M59</f>
        <v>20</v>
      </c>
    </row>
    <row r="12" spans="1:7" ht="10.5" customHeight="1">
      <c r="A12" s="24" t="s">
        <v>86</v>
      </c>
      <c r="B12" s="31"/>
      <c r="C12" s="34">
        <f>SUM(C10:C11)</f>
        <v>3849</v>
      </c>
      <c r="D12" s="13">
        <f>SUM(D10:D11)</f>
        <v>3916</v>
      </c>
      <c r="F12" s="34">
        <f>SUM(F10:F11)</f>
        <v>1815</v>
      </c>
      <c r="G12" s="13">
        <f>SUM(G10:G11)</f>
        <v>2034</v>
      </c>
    </row>
    <row r="13" spans="1:7" ht="10.5" customHeight="1">
      <c r="A13" s="11" t="s">
        <v>87</v>
      </c>
      <c r="B13" s="11"/>
      <c r="C13" s="34">
        <f>KPM_Input!I62</f>
        <v>1922189</v>
      </c>
      <c r="D13" s="13">
        <f>KPM_Input!J62</f>
        <v>1642935</v>
      </c>
      <c r="F13" s="34">
        <f>KPM_Input!L62</f>
        <v>1984974</v>
      </c>
      <c r="G13" s="13">
        <f>KPM_Input!M62</f>
        <v>1859065.8614043077</v>
      </c>
    </row>
    <row r="14" spans="1:7" ht="10.5" customHeight="1">
      <c r="A14" s="11" t="s">
        <v>54</v>
      </c>
      <c r="B14" s="11"/>
      <c r="C14" s="34">
        <f>KPM_Input!I63</f>
        <v>1949318</v>
      </c>
      <c r="D14" s="13">
        <f>KPM_Input!J63</f>
        <v>1650213</v>
      </c>
      <c r="F14" s="34">
        <f>KPM_Input!L63</f>
        <v>2015500</v>
      </c>
      <c r="G14" s="13">
        <f>KPM_Input!M63</f>
        <v>1893962.6342416457</v>
      </c>
    </row>
    <row r="15" spans="1:7" ht="10.5" customHeight="1">
      <c r="A15" s="11" t="s">
        <v>88</v>
      </c>
      <c r="B15" s="11"/>
      <c r="C15" s="38">
        <f>ROUND(+C12/C14*100000,1)</f>
        <v>197.5</v>
      </c>
      <c r="D15" s="39">
        <f>ROUND(+D12/D14*100000,1)</f>
        <v>237.3</v>
      </c>
      <c r="E15" s="49" t="e">
        <f>ROUND(+E12/E14*100000,1)</f>
        <v>#DIV/0!</v>
      </c>
      <c r="F15" s="38">
        <f>ROUND(+F12/F14*100000,1)</f>
        <v>90.1</v>
      </c>
      <c r="G15" s="39">
        <f>ROUND(+G12/G14*100000,1)</f>
        <v>107.4</v>
      </c>
    </row>
    <row r="16" ht="9" customHeight="1"/>
    <row r="17" spans="1:7" ht="10.5" customHeight="1">
      <c r="A17" s="31" t="s">
        <v>89</v>
      </c>
      <c r="B17" s="31"/>
      <c r="C17" s="40">
        <f>+ROUND(C18/C28*365/365,3)</f>
        <v>0.118</v>
      </c>
      <c r="D17" s="41">
        <f>+ROUND(D18/D28*366/366,3)</f>
        <v>0.143</v>
      </c>
      <c r="F17" s="40">
        <f>ROUND(F18/F28*365/183,3)</f>
        <v>0.109</v>
      </c>
      <c r="G17" s="41">
        <f>ROUND(G18/G28*366/183,3)</f>
        <v>0.127</v>
      </c>
    </row>
    <row r="18" spans="1:7" ht="10.5" customHeight="1">
      <c r="A18" s="11" t="s">
        <v>24</v>
      </c>
      <c r="B18" s="11"/>
      <c r="C18" s="34">
        <f>$C$8</f>
        <v>3841</v>
      </c>
      <c r="D18" s="13">
        <f>$D$8</f>
        <v>3916</v>
      </c>
      <c r="F18" s="34">
        <f>$F$8</f>
        <v>1814</v>
      </c>
      <c r="G18" s="13">
        <f>$G$8</f>
        <v>2027</v>
      </c>
    </row>
    <row r="19" spans="1:7" ht="10.5" customHeight="1">
      <c r="A19" s="11" t="s">
        <v>43</v>
      </c>
      <c r="B19" s="11"/>
      <c r="C19" s="34">
        <f>KPM_Input!I45</f>
        <v>36494</v>
      </c>
      <c r="D19" s="13">
        <f>KPM_Input!J45</f>
        <v>31103</v>
      </c>
      <c r="F19" s="34">
        <f>KPM_Input!L45</f>
        <v>37092</v>
      </c>
      <c r="G19" s="13">
        <f>KPM_Input!M45</f>
        <v>35896</v>
      </c>
    </row>
    <row r="20" spans="1:7" ht="10.5" customHeight="1">
      <c r="A20" s="11" t="s">
        <v>90</v>
      </c>
      <c r="B20" s="11"/>
      <c r="C20" s="34">
        <f>-KPM_Input!I46</f>
        <v>-15</v>
      </c>
      <c r="D20" s="13">
        <f>-KPM_Input!J46</f>
        <v>-164</v>
      </c>
      <c r="F20" s="34">
        <f>-KPM_Input!L46</f>
        <v>24</v>
      </c>
      <c r="G20" s="13">
        <f>-KPM_Input!M46</f>
        <v>-54</v>
      </c>
    </row>
    <row r="21" spans="1:7" ht="10.5" customHeight="1">
      <c r="A21" s="11" t="s">
        <v>91</v>
      </c>
      <c r="B21" s="11"/>
      <c r="C21" s="34">
        <f>-KPM_Input!I47</f>
        <v>-975</v>
      </c>
      <c r="D21" s="13">
        <f>-KPM_Input!J47</f>
        <v>-975</v>
      </c>
      <c r="F21" s="34">
        <f>-KPM_Input!L47</f>
        <v>-975</v>
      </c>
      <c r="G21" s="13">
        <f>-KPM_Input!M47</f>
        <v>-975</v>
      </c>
    </row>
    <row r="22" spans="1:7" ht="10.5" customHeight="1">
      <c r="A22" s="11" t="s">
        <v>92</v>
      </c>
      <c r="B22" s="11"/>
      <c r="C22" s="34">
        <f>-KPM_Input!I48</f>
        <v>-1014</v>
      </c>
      <c r="D22" s="13">
        <f>-KPM_Input!J48</f>
        <v>-1014</v>
      </c>
      <c r="F22" s="34">
        <f>-KPM_Input!L48</f>
        <v>-1014</v>
      </c>
      <c r="G22" s="13">
        <f>-KPM_Input!M48</f>
        <v>-1014</v>
      </c>
    </row>
    <row r="23" spans="1:7" ht="10.5" customHeight="1">
      <c r="A23" s="11" t="s">
        <v>93</v>
      </c>
      <c r="B23" s="11"/>
      <c r="C23" s="34">
        <f>-KPM_Input!I49</f>
        <v>-1945</v>
      </c>
      <c r="D23" s="13">
        <f>-KPM_Input!J49</f>
        <v>-1945</v>
      </c>
      <c r="F23" s="34">
        <f>-KPM_Input!L49</f>
        <v>-1945</v>
      </c>
      <c r="G23" s="13">
        <f>-KPM_Input!M49</f>
        <v>-1945</v>
      </c>
    </row>
    <row r="24" spans="1:7" ht="10.5" customHeight="1">
      <c r="A24" s="11" t="s">
        <v>94</v>
      </c>
      <c r="B24" s="11"/>
      <c r="C24" s="34">
        <f>-KPM_Input!I50</f>
        <v>-397</v>
      </c>
      <c r="D24" s="13">
        <f>-KPM_Input!J50</f>
        <v>-397</v>
      </c>
      <c r="F24" s="34">
        <f>-KPM_Input!L50</f>
        <v>-397</v>
      </c>
      <c r="G24" s="13">
        <f>-KPM_Input!M50</f>
        <v>-397</v>
      </c>
    </row>
    <row r="25" spans="1:7" ht="10.5" customHeight="1">
      <c r="A25" s="24" t="s">
        <v>95</v>
      </c>
      <c r="B25" s="11"/>
      <c r="C25" s="34">
        <f>-KPM_Input!I51</f>
        <v>-380</v>
      </c>
      <c r="D25" s="13">
        <f>-KPM_Input!J51</f>
        <v>-193</v>
      </c>
      <c r="F25" s="34">
        <f>-KPM_Input!L51</f>
        <v>-380</v>
      </c>
      <c r="G25" s="13">
        <f>-KPM_Input!M51</f>
        <v>-380</v>
      </c>
    </row>
    <row r="26" spans="1:7" ht="10.5" customHeight="1">
      <c r="A26" s="24" t="s">
        <v>96</v>
      </c>
      <c r="B26" s="11"/>
      <c r="C26" s="34">
        <f>-KPM_Input!I52</f>
        <v>-53</v>
      </c>
      <c r="D26" s="13">
        <f>-KPM_Input!J52</f>
        <v>0</v>
      </c>
      <c r="F26" s="34">
        <f>-KPM_Input!L52</f>
        <v>-106</v>
      </c>
      <c r="G26" s="13">
        <f>-KPM_Input!M52</f>
        <v>0</v>
      </c>
    </row>
    <row r="27" spans="1:7" ht="10.5" customHeight="1">
      <c r="A27" s="11" t="s">
        <v>97</v>
      </c>
      <c r="B27" s="11"/>
      <c r="C27" s="34">
        <f>KPM_Input!I53</f>
        <v>919</v>
      </c>
      <c r="D27" s="13">
        <f>KPM_Input!J53</f>
        <v>1035</v>
      </c>
      <c r="F27" s="34">
        <f>KPM_Input!L53</f>
        <v>909</v>
      </c>
      <c r="G27" s="13">
        <f>KPM_Input!M53</f>
        <v>892</v>
      </c>
    </row>
    <row r="28" spans="1:7" ht="10.5" customHeight="1">
      <c r="A28" s="15" t="s">
        <v>98</v>
      </c>
      <c r="B28" s="15"/>
      <c r="C28" s="42">
        <f>SUM(C19:C27)</f>
        <v>32634</v>
      </c>
      <c r="D28" s="17">
        <f>SUM(D19:D27)</f>
        <v>27450</v>
      </c>
      <c r="F28" s="42">
        <f>SUM(F19:F27)</f>
        <v>33208</v>
      </c>
      <c r="G28" s="17">
        <f>SUM(G19:G27)</f>
        <v>32023</v>
      </c>
    </row>
    <row r="29" ht="3.75" customHeight="1"/>
    <row r="30" spans="1:7" ht="12.75" customHeight="1">
      <c r="A30" s="8" t="s">
        <v>99</v>
      </c>
      <c r="B30" s="8"/>
      <c r="C30" s="8"/>
      <c r="D30" s="8"/>
      <c r="F30" s="8"/>
      <c r="G30" s="8"/>
    </row>
    <row r="31" spans="1:7" ht="10.5" customHeight="1">
      <c r="A31" s="31" t="s">
        <v>100</v>
      </c>
      <c r="B31" s="11"/>
      <c r="C31" s="40">
        <f>ROUND(C32/C33,3)</f>
        <v>0.736</v>
      </c>
      <c r="D31" s="41">
        <f>ROUND(D32/D33,3)</f>
        <v>0.814</v>
      </c>
      <c r="F31" s="40">
        <f>ROUND(F32/F33,3)</f>
        <v>0.806</v>
      </c>
      <c r="G31" s="41">
        <f>ROUND(G32/G33,3)</f>
        <v>0.674</v>
      </c>
    </row>
    <row r="32" spans="1:7" ht="10.5" customHeight="1">
      <c r="A32" s="24" t="s">
        <v>61</v>
      </c>
      <c r="B32" s="11"/>
      <c r="C32" s="34">
        <f>KPM_Input!I68</f>
        <v>146</v>
      </c>
      <c r="D32" s="13">
        <f>+KPM_Input!J68</f>
        <v>194</v>
      </c>
      <c r="F32" s="34">
        <f>KPM_Input!L68</f>
        <v>73</v>
      </c>
      <c r="G32" s="13">
        <f>KPM_Input!M68</f>
        <v>73</v>
      </c>
    </row>
    <row r="33" spans="1:7" ht="10.5" customHeight="1">
      <c r="A33" s="11" t="s">
        <v>81</v>
      </c>
      <c r="B33" s="11"/>
      <c r="C33" s="38">
        <f>C7</f>
        <v>198.4</v>
      </c>
      <c r="D33" s="39">
        <f>D7</f>
        <v>238.4</v>
      </c>
      <c r="F33" s="38">
        <f>F7</f>
        <v>90.6</v>
      </c>
      <c r="G33" s="39">
        <f>G7</f>
        <v>108.3</v>
      </c>
    </row>
    <row r="34" ht="9" customHeight="1"/>
    <row r="35" spans="1:7" ht="10.5" customHeight="1">
      <c r="A35" s="31" t="s">
        <v>101</v>
      </c>
      <c r="B35" s="31"/>
      <c r="C35" s="43">
        <f>ROUND(C36/C39*365/365,4)</f>
        <v>0.0056</v>
      </c>
      <c r="D35" s="44">
        <f>ROUND(D36/D39*365/365,4)</f>
        <v>0.0064</v>
      </c>
      <c r="F35" s="43">
        <f>ROUND(F36/F39*365/183,4)</f>
        <v>0.0055</v>
      </c>
      <c r="G35" s="44">
        <f>ROUND(G36/G39*366/183,4)</f>
        <v>0.0057</v>
      </c>
    </row>
    <row r="36" spans="1:7" ht="10.5" customHeight="1">
      <c r="A36" s="11" t="s">
        <v>24</v>
      </c>
      <c r="B36" s="11"/>
      <c r="C36" s="34">
        <f>$C$8</f>
        <v>3841</v>
      </c>
      <c r="D36" s="13">
        <f>$D$8</f>
        <v>3916</v>
      </c>
      <c r="F36" s="34">
        <f>$F$8</f>
        <v>1814</v>
      </c>
      <c r="G36" s="13">
        <f>$G$8</f>
        <v>2027</v>
      </c>
    </row>
    <row r="37" spans="1:7" ht="10.5" customHeight="1">
      <c r="A37" s="11" t="s">
        <v>41</v>
      </c>
      <c r="B37" s="11"/>
      <c r="C37" s="34">
        <f>KPM_Input!I43</f>
        <v>688690</v>
      </c>
      <c r="D37" s="13">
        <f>KPM_Input!J43</f>
        <v>608429</v>
      </c>
      <c r="F37" s="34">
        <f>KPM_Input!L43</f>
        <v>660466</v>
      </c>
      <c r="G37" s="13">
        <f>KPM_Input!M43</f>
        <v>716914</v>
      </c>
    </row>
    <row r="38" spans="1:7" ht="10.5" customHeight="1">
      <c r="A38" s="11" t="s">
        <v>102</v>
      </c>
      <c r="B38" s="11"/>
      <c r="C38" s="42">
        <f>-KPM_Input!I44</f>
        <v>0</v>
      </c>
      <c r="D38" s="17">
        <f>-KPM_Input!J44</f>
        <v>-130</v>
      </c>
      <c r="F38" s="42">
        <f>-KPM_Input!L44</f>
        <v>0</v>
      </c>
      <c r="G38" s="17">
        <f>-KPM_Input!M44</f>
        <v>0</v>
      </c>
    </row>
    <row r="39" spans="1:7" ht="10.5" customHeight="1">
      <c r="A39" s="11" t="s">
        <v>103</v>
      </c>
      <c r="B39" s="11"/>
      <c r="C39" s="34">
        <f>SUM(C37:C38)</f>
        <v>688690</v>
      </c>
      <c r="D39" s="13">
        <f>SUM(D37:D38)</f>
        <v>608299</v>
      </c>
      <c r="F39" s="34">
        <f>SUM(F37:F38)</f>
        <v>660466</v>
      </c>
      <c r="G39" s="13">
        <f>SUM(G37:G38)</f>
        <v>716914</v>
      </c>
    </row>
    <row r="40" ht="9" customHeight="1"/>
    <row r="41" spans="1:7" ht="10.5" customHeight="1">
      <c r="A41" s="31" t="s">
        <v>104</v>
      </c>
      <c r="B41" s="31"/>
      <c r="C41" s="12">
        <f>ROUND((C42/C43*1000*365)/365,0)</f>
        <v>98</v>
      </c>
      <c r="D41" s="45">
        <f>ROUND((D42/D43*1000*365)/365,0)</f>
        <v>99</v>
      </c>
      <c r="F41" s="12">
        <f>ROUND((F42/F43*1000*365)/183,0)</f>
        <v>93</v>
      </c>
      <c r="G41" s="45">
        <f>ROUND((G42/G43*1000*366)/182,0)</f>
        <v>103</v>
      </c>
    </row>
    <row r="42" spans="1:7" ht="10.5" customHeight="1">
      <c r="A42" s="11" t="s">
        <v>82</v>
      </c>
      <c r="B42" s="11"/>
      <c r="C42" s="34">
        <f>C8</f>
        <v>3841</v>
      </c>
      <c r="D42" s="13">
        <f>D8</f>
        <v>3916</v>
      </c>
      <c r="F42" s="34">
        <f>F8</f>
        <v>1814</v>
      </c>
      <c r="G42" s="13">
        <f>G8</f>
        <v>2027</v>
      </c>
    </row>
    <row r="43" spans="1:7" ht="10.5" customHeight="1">
      <c r="A43" s="11" t="s">
        <v>72</v>
      </c>
      <c r="B43" s="11"/>
      <c r="C43" s="34">
        <f>KPM_Input!I78</f>
        <v>39277</v>
      </c>
      <c r="D43" s="13">
        <f>KPM_Input!J78</f>
        <v>39438</v>
      </c>
      <c r="F43" s="34">
        <f>KPM_Input!L78</f>
        <v>38958</v>
      </c>
      <c r="G43" s="13">
        <f>KPM_Input!M78</f>
        <v>39578</v>
      </c>
    </row>
    <row r="44" ht="9" customHeight="1"/>
    <row r="45" spans="1:7" ht="10.5" customHeight="1">
      <c r="A45" s="31" t="s">
        <v>105</v>
      </c>
      <c r="B45" s="31"/>
      <c r="C45" s="40">
        <f>ROUND(C49/(SUM(C50+C53)),3)</f>
        <v>0.439</v>
      </c>
      <c r="D45" s="41">
        <f>ROUND(D49/(SUM(D50+D53)),3)</f>
        <v>0.469</v>
      </c>
      <c r="F45" s="40">
        <f>ROUND(F49/(SUM(F50+F53)),3)</f>
        <v>0.445</v>
      </c>
      <c r="G45" s="41">
        <f>ROUND(G49/(SUM(G50+G53)),3)</f>
        <v>0.434</v>
      </c>
    </row>
    <row r="46" spans="1:7" ht="10.5" customHeight="1">
      <c r="A46" s="11" t="s">
        <v>74</v>
      </c>
      <c r="B46" s="11"/>
      <c r="C46" s="34">
        <f>KPM_Input!I81</f>
        <v>7580</v>
      </c>
      <c r="D46" s="13">
        <f>KPM_Input!J81</f>
        <v>7276</v>
      </c>
      <c r="F46" s="34">
        <f>KPM_Input!L81</f>
        <v>3810</v>
      </c>
      <c r="G46" s="13">
        <f>KPM_Input!M81</f>
        <v>3770</v>
      </c>
    </row>
    <row r="47" spans="1:7" ht="10.5" customHeight="1">
      <c r="A47" s="11" t="s">
        <v>106</v>
      </c>
      <c r="B47" s="11"/>
      <c r="C47" s="34">
        <f>-KPM_Input!I82</f>
        <v>-661</v>
      </c>
      <c r="D47" s="13">
        <f>-KPM_Input!J82</f>
        <v>-681</v>
      </c>
      <c r="F47" s="34">
        <f>-KPM_Input!L82</f>
        <v>-331</v>
      </c>
      <c r="G47" s="13">
        <f>-KPM_Input!M82</f>
        <v>-330</v>
      </c>
    </row>
    <row r="48" spans="1:7" ht="10.5" customHeight="1">
      <c r="A48" s="11" t="s">
        <v>107</v>
      </c>
      <c r="B48" s="11"/>
      <c r="C48" s="42">
        <f>KPM_Input!I83</f>
        <v>74</v>
      </c>
      <c r="D48" s="17">
        <f>KPM_Input!J83</f>
        <v>79</v>
      </c>
      <c r="F48" s="42">
        <f>KPM_Input!L83</f>
        <v>36</v>
      </c>
      <c r="G48" s="17">
        <f>KPM_Input!M83</f>
        <v>38</v>
      </c>
    </row>
    <row r="49" spans="1:7" ht="10.5" customHeight="1">
      <c r="A49" s="11" t="s">
        <v>108</v>
      </c>
      <c r="B49" s="11"/>
      <c r="C49" s="34">
        <f>SUM(C46:C48)</f>
        <v>6993</v>
      </c>
      <c r="D49" s="13">
        <f>SUM(D46:D48)</f>
        <v>6674</v>
      </c>
      <c r="F49" s="34">
        <f>SUM(F46:F48)</f>
        <v>3515</v>
      </c>
      <c r="G49" s="13">
        <f>SUM(G46:G48)</f>
        <v>3478</v>
      </c>
    </row>
    <row r="50" spans="1:7" ht="10.5" customHeight="1">
      <c r="A50" s="11" t="s">
        <v>9</v>
      </c>
      <c r="B50" s="11"/>
      <c r="C50" s="34">
        <f>KPM_Input!I84</f>
        <v>12072</v>
      </c>
      <c r="D50" s="13">
        <f>KPM_Input!J84</f>
        <v>11142</v>
      </c>
      <c r="F50" s="34">
        <f>KPM_Input!L84</f>
        <v>6188</v>
      </c>
      <c r="G50" s="13">
        <f>KPM_Input!M84</f>
        <v>5884</v>
      </c>
    </row>
    <row r="51" spans="1:7" ht="10.5" customHeight="1">
      <c r="A51" s="11" t="s">
        <v>10</v>
      </c>
      <c r="B51" s="11"/>
      <c r="C51" s="34">
        <f>KPM_Input!I85</f>
        <v>3766</v>
      </c>
      <c r="D51" s="13">
        <f>KPM_Input!J85</f>
        <v>3015</v>
      </c>
      <c r="F51" s="34">
        <f>KPM_Input!L85</f>
        <v>1675</v>
      </c>
      <c r="G51" s="13">
        <f>KPM_Input!M85</f>
        <v>2091</v>
      </c>
    </row>
    <row r="52" spans="1:7" ht="10.5" customHeight="1">
      <c r="A52" s="11" t="s">
        <v>107</v>
      </c>
      <c r="B52" s="11"/>
      <c r="C52" s="42">
        <f>KPM_Input!I83</f>
        <v>74</v>
      </c>
      <c r="D52" s="17">
        <f>KPM_Input!J83</f>
        <v>79</v>
      </c>
      <c r="F52" s="42">
        <f>KPM_Input!L83</f>
        <v>36</v>
      </c>
      <c r="G52" s="17">
        <f>KPM_Input!M83</f>
        <v>38</v>
      </c>
    </row>
    <row r="53" spans="1:7" ht="10.5" customHeight="1">
      <c r="A53" s="11" t="s">
        <v>10</v>
      </c>
      <c r="B53" s="11"/>
      <c r="C53" s="34">
        <f>SUM(C51:C52)</f>
        <v>3840</v>
      </c>
      <c r="D53" s="13">
        <f>SUM(D51:D52)</f>
        <v>3094</v>
      </c>
      <c r="F53" s="34">
        <f>SUM(F51:F52)</f>
        <v>1711</v>
      </c>
      <c r="G53" s="13">
        <f>SUM(G51:G52)</f>
        <v>2129</v>
      </c>
    </row>
    <row r="54" ht="9" customHeight="1"/>
    <row r="55" spans="1:7" ht="10.5" customHeight="1">
      <c r="A55" s="31" t="s">
        <v>109</v>
      </c>
      <c r="B55" s="31"/>
      <c r="C55" s="46">
        <f>+ROUND(C65/C66*1000,2)</f>
        <v>12.72</v>
      </c>
      <c r="D55" s="47">
        <f>+ROUND(D65/D66*1000,2)</f>
        <v>12.66</v>
      </c>
      <c r="F55" s="46">
        <f>+ROUND(F65/F66*1000,2)</f>
        <v>12.72</v>
      </c>
      <c r="G55" s="47">
        <f>+ROUND(G65/G66*1000,2)</f>
        <v>13.14</v>
      </c>
    </row>
    <row r="56" spans="1:7" ht="10.5" customHeight="1">
      <c r="A56" s="11" t="s">
        <v>63</v>
      </c>
      <c r="B56" s="11"/>
      <c r="C56" s="34">
        <f>KPM_Input!I69</f>
        <v>37835</v>
      </c>
      <c r="D56" s="13">
        <f>KPM_Input!J69</f>
        <v>32846</v>
      </c>
      <c r="F56" s="34">
        <f>KPM_Input!L69</f>
        <v>37835</v>
      </c>
      <c r="G56" s="13">
        <f>KPM_Input!M69</f>
        <v>36401</v>
      </c>
    </row>
    <row r="57" spans="1:7" ht="10.5" customHeight="1">
      <c r="A57" s="11" t="s">
        <v>110</v>
      </c>
      <c r="B57" s="11"/>
      <c r="C57" s="34">
        <f>-KPM_Input!I70</f>
        <v>-20</v>
      </c>
      <c r="D57" s="13">
        <f>-KPM_Input!J70</f>
        <v>-56</v>
      </c>
      <c r="F57" s="34">
        <f>-KPM_Input!L70</f>
        <v>-20</v>
      </c>
      <c r="G57" s="13">
        <f>-KPM_Input!M70</f>
        <v>2</v>
      </c>
    </row>
    <row r="58" spans="1:7" ht="10.5" customHeight="1">
      <c r="A58" s="11" t="s">
        <v>111</v>
      </c>
      <c r="B58" s="11"/>
      <c r="C58" s="34">
        <f>-KPM_Input!I72</f>
        <v>-975</v>
      </c>
      <c r="D58" s="13">
        <f>-KPM_Input!J72</f>
        <v>-975</v>
      </c>
      <c r="F58" s="34">
        <f>-KPM_Input!L72</f>
        <v>-975</v>
      </c>
      <c r="G58" s="13">
        <f>-KPM_Input!M72</f>
        <v>-975</v>
      </c>
    </row>
    <row r="59" spans="1:7" ht="10.5" customHeight="1">
      <c r="A59" s="11" t="s">
        <v>112</v>
      </c>
      <c r="B59" s="11"/>
      <c r="C59" s="34">
        <f>-KPM_Input!I73</f>
        <v>-1014</v>
      </c>
      <c r="D59" s="13">
        <f>-KPM_Input!J73</f>
        <v>-1014</v>
      </c>
      <c r="F59" s="34">
        <f>-KPM_Input!L73</f>
        <v>-1014</v>
      </c>
      <c r="G59" s="13">
        <f>-KPM_Input!M73</f>
        <v>-1014</v>
      </c>
    </row>
    <row r="60" spans="1:7" ht="10.5" customHeight="1">
      <c r="A60" s="11" t="s">
        <v>113</v>
      </c>
      <c r="B60" s="11"/>
      <c r="C60" s="34">
        <f>-KPM_Input!I71</f>
        <v>-1945</v>
      </c>
      <c r="D60" s="13">
        <f>-KPM_Input!J71</f>
        <v>-1945</v>
      </c>
      <c r="F60" s="34">
        <f>-KPM_Input!L71</f>
        <v>-1945</v>
      </c>
      <c r="G60" s="13">
        <f>-KPM_Input!M71</f>
        <v>-1945</v>
      </c>
    </row>
    <row r="61" spans="1:7" ht="10.5" customHeight="1">
      <c r="A61" s="11" t="s">
        <v>114</v>
      </c>
      <c r="B61" s="11"/>
      <c r="C61" s="34">
        <f>-KPM_Input!I74</f>
        <v>-397</v>
      </c>
      <c r="D61" s="13">
        <f>-KPM_Input!J74</f>
        <v>-397</v>
      </c>
      <c r="F61" s="34">
        <f>-KPM_Input!L74</f>
        <v>-397</v>
      </c>
      <c r="G61" s="13">
        <f>-KPM_Input!M74</f>
        <v>-397</v>
      </c>
    </row>
    <row r="62" spans="1:7" ht="10.5" customHeight="1">
      <c r="A62" s="24" t="s">
        <v>115</v>
      </c>
      <c r="B62" s="11"/>
      <c r="C62" s="34">
        <f>-KPM_Input!I75</f>
        <v>-380</v>
      </c>
      <c r="D62" s="13">
        <f>-KPM_Input!J75</f>
        <v>-380</v>
      </c>
      <c r="F62" s="34">
        <f>-KPM_Input!L75</f>
        <v>-380</v>
      </c>
      <c r="G62" s="13">
        <f>-KPM_Input!M75</f>
        <v>-380</v>
      </c>
    </row>
    <row r="63" spans="1:7" ht="10.5" customHeight="1">
      <c r="A63" s="24" t="s">
        <v>116</v>
      </c>
      <c r="B63" s="11"/>
      <c r="C63" s="34">
        <f>-KPM_Input!I76</f>
        <v>-203</v>
      </c>
      <c r="D63" s="13">
        <f>-KPM_Input!J76</f>
        <v>0</v>
      </c>
      <c r="F63" s="34">
        <f>-KPM_Input!L76</f>
        <v>-203</v>
      </c>
      <c r="G63" s="13">
        <f>-KPM_Input!M76</f>
        <v>0</v>
      </c>
    </row>
    <row r="64" spans="1:7" ht="10.5" customHeight="1">
      <c r="A64" s="11" t="s">
        <v>117</v>
      </c>
      <c r="B64" s="11"/>
      <c r="C64" s="42">
        <f>-KPM_Input!I77</f>
        <v>-6243</v>
      </c>
      <c r="D64" s="17">
        <f>-KPM_Input!J77</f>
        <v>-6335</v>
      </c>
      <c r="F64" s="42">
        <f>-KPM_Input!L77</f>
        <v>-6243</v>
      </c>
      <c r="G64" s="17">
        <f>-KPM_Input!M77</f>
        <v>-6478</v>
      </c>
    </row>
    <row r="65" spans="1:7" ht="10.5" customHeight="1">
      <c r="A65" s="11" t="s">
        <v>118</v>
      </c>
      <c r="B65" s="11"/>
      <c r="C65" s="34">
        <f>SUM(C56:C64)</f>
        <v>26658</v>
      </c>
      <c r="D65" s="13">
        <f>SUM(D56:D64)</f>
        <v>21744</v>
      </c>
      <c r="F65" s="34">
        <f>SUM(F56:F64)</f>
        <v>26658</v>
      </c>
      <c r="G65" s="13">
        <f>SUM(G56:G64)</f>
        <v>25214</v>
      </c>
    </row>
    <row r="66" spans="1:7" ht="10.5" customHeight="1">
      <c r="A66" s="15" t="s">
        <v>119</v>
      </c>
      <c r="B66" s="15"/>
      <c r="C66" s="42">
        <f>KPM_Input!I66+KPM_Input!I67</f>
        <v>2095798</v>
      </c>
      <c r="D66" s="17">
        <f>KPM_Input!J66+KPM_Input!J67</f>
        <v>1717852</v>
      </c>
      <c r="F66" s="42">
        <f>KPM_Input!L66+KPM_Input!L67</f>
        <v>2095798</v>
      </c>
      <c r="G66" s="17">
        <f>KPM_Input!M66+KPM_Input!M67</f>
        <v>1918489</v>
      </c>
    </row>
    <row r="67" spans="1:7" ht="10.5" customHeight="1">
      <c r="A67" s="48"/>
      <c r="B67" s="52"/>
      <c r="C67" s="52"/>
      <c r="D67" s="52"/>
      <c r="E67" s="52"/>
      <c r="F67" s="52"/>
      <c r="G67" s="52"/>
    </row>
  </sheetData>
  <mergeCells count="3">
    <mergeCell ref="B67:G67"/>
    <mergeCell ref="C4:D4"/>
    <mergeCell ref="F4:G4"/>
  </mergeCells>
  <printOptions/>
  <pageMargins left="0.7480314960629921" right="0.4724409448818898" top="0.6299212598425197" bottom="0.5511811023622047" header="0.35433070866141736" footer="0.2755905511811024"/>
  <pageSetup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Australia Bank (Aust)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 Bowman</dc:creator>
  <cp:keywords/>
  <dc:description/>
  <cp:lastModifiedBy>p676645</cp:lastModifiedBy>
  <cp:lastPrinted>2009-10-27T09:22:32Z</cp:lastPrinted>
  <dcterms:created xsi:type="dcterms:W3CDTF">2009-10-27T09:13:54Z</dcterms:created>
  <dcterms:modified xsi:type="dcterms:W3CDTF">2012-02-03T04:50:08Z</dcterms:modified>
  <cp:category/>
  <cp:version/>
  <cp:contentType/>
  <cp:contentStatus/>
</cp:coreProperties>
</file>